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IF funkcija" sheetId="6" r:id="rId1"/>
    <sheet name="Zadatak komercijalisti" sheetId="4" r:id="rId2"/>
    <sheet name="Zadatak studenti" sheetId="5" r:id="rId3"/>
    <sheet name="Sheet1" sheetId="1" r:id="rId4"/>
    <sheet name="Sheet2" sheetId="2" r:id="rId5"/>
    <sheet name="Sheet3" sheetId="3" r:id="rId6"/>
  </sheets>
  <externalReferences>
    <externalReference r:id="rId7"/>
  </externalReferences>
  <definedNames>
    <definedName name="_xlnm._FilterDatabase" localSheetId="2" hidden="1">'Zadatak studenti'!$B$2:$P$25</definedName>
    <definedName name="Ćelija" localSheetId="0">#REF!</definedName>
    <definedName name="Ćelija">#REF!</definedName>
    <definedName name="evro">'IF funkcija'!$I$2</definedName>
    <definedName name="Komercijalisti" localSheetId="2">#REF!</definedName>
    <definedName name="Komercijalisti">'Zadatak komercijalisti'!$D$3:$D$23</definedName>
    <definedName name="Prihodi" localSheetId="0">#REF!</definedName>
    <definedName name="Prihodi" localSheetId="2">#REF!</definedName>
    <definedName name="Prihodi">#REF!</definedName>
    <definedName name="Stopa_PDV" localSheetId="0">#REF!</definedName>
    <definedName name="Stopa_PDV" localSheetId="2">#REF!</definedName>
    <definedName name="Stopa_PDV">[1]Adrese_teorija!$I$10</definedName>
    <definedName name="Troškovi" localSheetId="0">#REF!</definedName>
    <definedName name="Troškovi" localSheetId="2">#REF!</definedName>
    <definedName name="Troškovi">#REF!</definedName>
    <definedName name="Ukupan_promet">'Zadatak komercijalisti'!$K$3:$K$23</definedName>
  </definedNames>
  <calcPr calcId="145621"/>
</workbook>
</file>

<file path=xl/calcChain.xml><?xml version="1.0" encoding="utf-8"?>
<calcChain xmlns="http://schemas.openxmlformats.org/spreadsheetml/2006/main">
  <c r="H44" i="5" l="1"/>
  <c r="H42" i="5"/>
  <c r="H40" i="5"/>
  <c r="H38" i="5"/>
  <c r="H36" i="5"/>
  <c r="H34" i="5"/>
  <c r="H32" i="5"/>
  <c r="H30" i="5"/>
  <c r="H31" i="6"/>
  <c r="H32" i="6"/>
  <c r="H33" i="6"/>
  <c r="H34" i="6"/>
  <c r="H30" i="6"/>
  <c r="D10" i="6" l="1"/>
  <c r="D11" i="6"/>
  <c r="D12" i="6"/>
  <c r="D13" i="6"/>
  <c r="D9" i="6"/>
  <c r="H42" i="4"/>
  <c r="H46" i="4"/>
  <c r="H38" i="4"/>
  <c r="C59" i="6"/>
  <c r="C58" i="6"/>
  <c r="C57" i="6"/>
  <c r="C56" i="6"/>
  <c r="C55" i="6"/>
  <c r="C54" i="6"/>
  <c r="C53" i="6"/>
  <c r="C52" i="6"/>
  <c r="C51" i="6"/>
  <c r="F45" i="6"/>
  <c r="F44" i="6"/>
  <c r="F43" i="6"/>
  <c r="F42" i="6"/>
  <c r="F41" i="6"/>
  <c r="F40" i="6"/>
  <c r="G34" i="6"/>
  <c r="G33" i="6"/>
  <c r="G32" i="6"/>
  <c r="G31" i="6"/>
  <c r="G30" i="6"/>
  <c r="D24" i="6"/>
  <c r="D23" i="6"/>
  <c r="D22" i="6"/>
  <c r="D21" i="6"/>
  <c r="D20" i="6"/>
  <c r="D19" i="6"/>
  <c r="D18" i="6"/>
  <c r="K25" i="5"/>
  <c r="L25" i="5" s="1"/>
  <c r="N25" i="5" s="1"/>
  <c r="P25" i="5" s="1"/>
  <c r="G25" i="5"/>
  <c r="K24" i="5"/>
  <c r="L24" i="5" s="1"/>
  <c r="N24" i="5" s="1"/>
  <c r="P24" i="5" s="1"/>
  <c r="G24" i="5"/>
  <c r="K23" i="5"/>
  <c r="L23" i="5" s="1"/>
  <c r="N23" i="5" s="1"/>
  <c r="P23" i="5" s="1"/>
  <c r="G23" i="5"/>
  <c r="K22" i="5"/>
  <c r="L22" i="5" s="1"/>
  <c r="N22" i="5" s="1"/>
  <c r="P22" i="5" s="1"/>
  <c r="G22" i="5"/>
  <c r="K21" i="5"/>
  <c r="L21" i="5" s="1"/>
  <c r="N21" i="5" s="1"/>
  <c r="P21" i="5" s="1"/>
  <c r="G21" i="5"/>
  <c r="K20" i="5"/>
  <c r="L20" i="5" s="1"/>
  <c r="N20" i="5" s="1"/>
  <c r="P20" i="5" s="1"/>
  <c r="G20" i="5"/>
  <c r="K19" i="5"/>
  <c r="L19" i="5" s="1"/>
  <c r="N19" i="5" s="1"/>
  <c r="P19" i="5" s="1"/>
  <c r="G19" i="5"/>
  <c r="K18" i="5"/>
  <c r="L18" i="5" s="1"/>
  <c r="N18" i="5" s="1"/>
  <c r="P18" i="5" s="1"/>
  <c r="G18" i="5"/>
  <c r="K17" i="5"/>
  <c r="L17" i="5" s="1"/>
  <c r="N17" i="5" s="1"/>
  <c r="P17" i="5" s="1"/>
  <c r="G17" i="5"/>
  <c r="K16" i="5"/>
  <c r="L16" i="5" s="1"/>
  <c r="N16" i="5" s="1"/>
  <c r="P16" i="5" s="1"/>
  <c r="G16" i="5"/>
  <c r="K15" i="5"/>
  <c r="L15" i="5" s="1"/>
  <c r="N15" i="5" s="1"/>
  <c r="P15" i="5" s="1"/>
  <c r="G15" i="5"/>
  <c r="K14" i="5"/>
  <c r="L14" i="5" s="1"/>
  <c r="N14" i="5" s="1"/>
  <c r="P14" i="5" s="1"/>
  <c r="G14" i="5"/>
  <c r="K13" i="5"/>
  <c r="L13" i="5" s="1"/>
  <c r="N13" i="5" s="1"/>
  <c r="P13" i="5" s="1"/>
  <c r="G13" i="5"/>
  <c r="K12" i="5"/>
  <c r="L12" i="5" s="1"/>
  <c r="N12" i="5" s="1"/>
  <c r="P12" i="5" s="1"/>
  <c r="G12" i="5"/>
  <c r="K11" i="5"/>
  <c r="L11" i="5" s="1"/>
  <c r="N11" i="5" s="1"/>
  <c r="P11" i="5" s="1"/>
  <c r="G11" i="5"/>
  <c r="K10" i="5"/>
  <c r="L10" i="5" s="1"/>
  <c r="N10" i="5" s="1"/>
  <c r="P10" i="5" s="1"/>
  <c r="G10" i="5"/>
  <c r="K9" i="5"/>
  <c r="L9" i="5" s="1"/>
  <c r="N9" i="5" s="1"/>
  <c r="P9" i="5" s="1"/>
  <c r="G9" i="5"/>
  <c r="K8" i="5"/>
  <c r="L8" i="5" s="1"/>
  <c r="N8" i="5" s="1"/>
  <c r="P8" i="5" s="1"/>
  <c r="G8" i="5"/>
  <c r="K7" i="5"/>
  <c r="L7" i="5" s="1"/>
  <c r="N7" i="5" s="1"/>
  <c r="P7" i="5" s="1"/>
  <c r="G7" i="5"/>
  <c r="K6" i="5"/>
  <c r="L6" i="5" s="1"/>
  <c r="N6" i="5" s="1"/>
  <c r="P6" i="5" s="1"/>
  <c r="G6" i="5"/>
  <c r="K5" i="5"/>
  <c r="L5" i="5" s="1"/>
  <c r="N5" i="5" s="1"/>
  <c r="P5" i="5" s="1"/>
  <c r="G5" i="5"/>
  <c r="K4" i="5"/>
  <c r="L4" i="5" s="1"/>
  <c r="N4" i="5" s="1"/>
  <c r="P4" i="5" s="1"/>
  <c r="G4" i="5"/>
  <c r="K3" i="5"/>
  <c r="L3" i="5" s="1"/>
  <c r="G3" i="5"/>
  <c r="N3" i="5" l="1"/>
  <c r="P3" i="5" s="1"/>
  <c r="H56" i="4" l="1"/>
  <c r="H54" i="4"/>
  <c r="H52" i="4"/>
  <c r="M23" i="4"/>
  <c r="K23" i="4"/>
  <c r="L23" i="4" s="1"/>
  <c r="G23" i="4"/>
  <c r="M22" i="4"/>
  <c r="K22" i="4"/>
  <c r="L22" i="4" s="1"/>
  <c r="G22" i="4"/>
  <c r="M21" i="4"/>
  <c r="K21" i="4"/>
  <c r="L21" i="4" s="1"/>
  <c r="G21" i="4"/>
  <c r="M20" i="4"/>
  <c r="K20" i="4"/>
  <c r="L20" i="4" s="1"/>
  <c r="G20" i="4"/>
  <c r="M19" i="4"/>
  <c r="K19" i="4"/>
  <c r="L19" i="4" s="1"/>
  <c r="G19" i="4"/>
  <c r="M18" i="4"/>
  <c r="K18" i="4"/>
  <c r="L18" i="4" s="1"/>
  <c r="G18" i="4"/>
  <c r="M17" i="4"/>
  <c r="K17" i="4"/>
  <c r="L17" i="4" s="1"/>
  <c r="G17" i="4"/>
  <c r="M16" i="4"/>
  <c r="K16" i="4"/>
  <c r="L16" i="4" s="1"/>
  <c r="G16" i="4"/>
  <c r="M15" i="4"/>
  <c r="K15" i="4"/>
  <c r="L15" i="4" s="1"/>
  <c r="G15" i="4"/>
  <c r="M14" i="4"/>
  <c r="K14" i="4"/>
  <c r="L14" i="4" s="1"/>
  <c r="G14" i="4"/>
  <c r="M13" i="4"/>
  <c r="K13" i="4"/>
  <c r="L13" i="4" s="1"/>
  <c r="G13" i="4"/>
  <c r="M12" i="4"/>
  <c r="K12" i="4"/>
  <c r="I60" i="4" s="1"/>
  <c r="G12" i="4"/>
  <c r="M11" i="4"/>
  <c r="K11" i="4"/>
  <c r="L11" i="4" s="1"/>
  <c r="G11" i="4"/>
  <c r="M10" i="4"/>
  <c r="K10" i="4"/>
  <c r="L10" i="4" s="1"/>
  <c r="G10" i="4"/>
  <c r="M9" i="4"/>
  <c r="K9" i="4"/>
  <c r="L9" i="4" s="1"/>
  <c r="G9" i="4"/>
  <c r="M8" i="4"/>
  <c r="K8" i="4"/>
  <c r="L8" i="4" s="1"/>
  <c r="G8" i="4"/>
  <c r="M7" i="4"/>
  <c r="K7" i="4"/>
  <c r="L7" i="4" s="1"/>
  <c r="G7" i="4"/>
  <c r="M6" i="4"/>
  <c r="K6" i="4"/>
  <c r="L6" i="4" s="1"/>
  <c r="G6" i="4"/>
  <c r="M5" i="4"/>
  <c r="K5" i="4"/>
  <c r="H40" i="4" s="1"/>
  <c r="G5" i="4"/>
  <c r="M4" i="4"/>
  <c r="K4" i="4"/>
  <c r="L4" i="4" s="1"/>
  <c r="G4" i="4"/>
  <c r="M3" i="4"/>
  <c r="K3" i="4"/>
  <c r="G3" i="4"/>
  <c r="J30" i="4" l="1"/>
  <c r="H44" i="4"/>
  <c r="H32" i="4"/>
  <c r="L3" i="4"/>
  <c r="H34" i="4" s="1"/>
  <c r="H36" i="4" s="1"/>
  <c r="L5" i="4"/>
  <c r="L12" i="4"/>
  <c r="H30" i="4"/>
  <c r="H58" i="4" s="1"/>
</calcChain>
</file>

<file path=xl/comments1.xml><?xml version="1.0" encoding="utf-8"?>
<comments xmlns="http://schemas.openxmlformats.org/spreadsheetml/2006/main">
  <authors>
    <author>Author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Ako student ima 2.5 ili više bodova smatra se da je POLOŽIO praktični. U suprotnom je pao.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Ako firma ima sertifikat, izdaćemo joj potvrdu, a ako nema poslaćemo inspekciju.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Ako artikal ima rabat manji od poreza, ako kupac želi uzorak, mora da ga plati 2 KM. U suprotnom, dobija ga besplatno.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Dodijelite ocjene studentima prema važećem pravilniku o ocjenjivanju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b/>
            <sz val="9"/>
            <color indexed="81"/>
            <rFont val="Tahoma"/>
            <charset val="1"/>
          </rPr>
          <t xml:space="preserve">Subjektivna procjena komercijaliste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Još jedan način:
Imenujte obim ćelija i primijenite opciju sabiranja. (ručno unosimo)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Prvo imenuj polja D3:D23 kao Komercijalisti</t>
        </r>
      </text>
    </comment>
    <comment ref="H52" authorId="0">
      <text>
        <r>
          <rPr>
            <b/>
            <sz val="9"/>
            <color indexed="81"/>
            <rFont val="Tahoma"/>
            <family val="2"/>
          </rPr>
          <t>Funkcija COUNTA broji tekstualne podatke</t>
        </r>
      </text>
    </comment>
    <comment ref="H58" authorId="0">
      <text>
        <r>
          <rPr>
            <sz val="9"/>
            <color indexed="81"/>
            <rFont val="Tahoma"/>
            <charset val="204"/>
          </rPr>
          <t>Ako je broj cifara:
veći od nule - broj se zaokružuje na taj broj decimalnih mjesta (DESNO) od decimalnog zareza
manji od nule - broj se zaokružuje lijevo od decimalnog zareza
jednak nuli - broj se zaokružuje na najbliži cijeli broj</t>
        </r>
      </text>
    </comment>
  </commentList>
</comments>
</file>

<file path=xl/sharedStrings.xml><?xml version="1.0" encoding="utf-8"?>
<sst xmlns="http://schemas.openxmlformats.org/spreadsheetml/2006/main" count="303" uniqueCount="168">
  <si>
    <t>Promet</t>
  </si>
  <si>
    <t>Grad</t>
  </si>
  <si>
    <t>Pozicija</t>
  </si>
  <si>
    <t>Konkurencija</t>
  </si>
  <si>
    <t>Radi sa konkurencijom</t>
  </si>
  <si>
    <t>Januar</t>
  </si>
  <si>
    <t>Februar</t>
  </si>
  <si>
    <t>Mart</t>
  </si>
  <si>
    <t>Ukupni promet</t>
  </si>
  <si>
    <t>Prosječni promet</t>
  </si>
  <si>
    <t>Prijedor</t>
  </si>
  <si>
    <t>Centar</t>
  </si>
  <si>
    <t>Marko</t>
  </si>
  <si>
    <t>A</t>
  </si>
  <si>
    <t>Banja Luka</t>
  </si>
  <si>
    <t>Periferija</t>
  </si>
  <si>
    <t>Darko</t>
  </si>
  <si>
    <t>B</t>
  </si>
  <si>
    <t>Doboj</t>
  </si>
  <si>
    <t>Petar</t>
  </si>
  <si>
    <t>Bijeljina</t>
  </si>
  <si>
    <t>C</t>
  </si>
  <si>
    <t>Maja</t>
  </si>
  <si>
    <t>Sarajevo</t>
  </si>
  <si>
    <t>Ivan</t>
  </si>
  <si>
    <t>Prnjavor</t>
  </si>
  <si>
    <t>Mrkonjić Grad</t>
  </si>
  <si>
    <t>Ukupan promet firme:</t>
  </si>
  <si>
    <t>(DIJELIMO H34 SA H30)</t>
  </si>
  <si>
    <t>Koliko je iznosila najmanja narudžba u januaru?</t>
  </si>
  <si>
    <t>Prebrojte salone u Bijeljini</t>
  </si>
  <si>
    <t>Prebrojte sve salone u Banja Luci koji su B kategorije</t>
  </si>
  <si>
    <t>Zaokružite iznos ukupnog prometa firme na prvu stotinu (dva broja lijevo od decimalnog zareza)</t>
  </si>
  <si>
    <t>Saberite ukupan promet svih salona komercijaliste Marka koji su B kategorije</t>
  </si>
  <si>
    <t>Podesite list za štampu tako da sve stane na jedan list</t>
  </si>
  <si>
    <t>Ime studenta</t>
  </si>
  <si>
    <t>Pol</t>
  </si>
  <si>
    <t>Asistent</t>
  </si>
  <si>
    <t>Literatura</t>
  </si>
  <si>
    <t>I kolokvij (max 20)</t>
  </si>
  <si>
    <t>Položio/Pao (&gt;=11 b.)</t>
  </si>
  <si>
    <t>II kolokvij (max 20)</t>
  </si>
  <si>
    <t>Seminarski (max 8 p.)</t>
  </si>
  <si>
    <t>Prisustvo nastavi u %</t>
  </si>
  <si>
    <t>Bodovi za prisustvo nastavi (max 2)</t>
  </si>
  <si>
    <t>Ukupno predispitne obaveze</t>
  </si>
  <si>
    <t>Bodovi na usmenom</t>
  </si>
  <si>
    <t>Ukupni bodovi</t>
  </si>
  <si>
    <t>Ocjena</t>
  </si>
  <si>
    <t>Položio/Pao</t>
  </si>
  <si>
    <t>Željko</t>
  </si>
  <si>
    <t>M</t>
  </si>
  <si>
    <t xml:space="preserve">Dragana </t>
  </si>
  <si>
    <t>Bilješke</t>
  </si>
  <si>
    <t>Mario</t>
  </si>
  <si>
    <t>Ljubiša</t>
  </si>
  <si>
    <t>Bojan</t>
  </si>
  <si>
    <t>Saša</t>
  </si>
  <si>
    <t>Njegoš</t>
  </si>
  <si>
    <t>Goran</t>
  </si>
  <si>
    <t>Knjiga</t>
  </si>
  <si>
    <t>Milan</t>
  </si>
  <si>
    <t>Bojana</t>
  </si>
  <si>
    <t>Ž</t>
  </si>
  <si>
    <t>Lejla</t>
  </si>
  <si>
    <t>Filip</t>
  </si>
  <si>
    <t>Rada</t>
  </si>
  <si>
    <t>Dario</t>
  </si>
  <si>
    <t>Kombinovano</t>
  </si>
  <si>
    <t>Sanjin</t>
  </si>
  <si>
    <t>Sandra</t>
  </si>
  <si>
    <t>Slajdovi</t>
  </si>
  <si>
    <t>Jelena</t>
  </si>
  <si>
    <t>Ana</t>
  </si>
  <si>
    <t>Ivana</t>
  </si>
  <si>
    <t>Valentina</t>
  </si>
  <si>
    <t>Velibor</t>
  </si>
  <si>
    <t>Dijana</t>
  </si>
  <si>
    <t>Koliko ima kolega (muški pol)?</t>
  </si>
  <si>
    <t>Koliko ukupno ima studenata? (prebrojati po imenima)</t>
  </si>
  <si>
    <t>Koliko iznosi prosječna ocjena svih studenata?</t>
  </si>
  <si>
    <t>Koliko studenata nije položilo?</t>
  </si>
  <si>
    <t>Koliko studenata ima predispitne obaveze veće ili jednake 42 boda?</t>
  </si>
  <si>
    <t>Koliko studenata je položilo kojima je asistent Ljubiša?</t>
  </si>
  <si>
    <t>Koliko studenata koji su koristili "Bilješke" kao sredstvo učenja je dobilo ocjenu jednaku ili veću od 8?</t>
  </si>
  <si>
    <t>Koliko je koleginica položilo ispit?</t>
  </si>
  <si>
    <t>Partner</t>
  </si>
  <si>
    <t>Tip partnera</t>
  </si>
  <si>
    <t>Sanja</t>
  </si>
  <si>
    <t>Ruralno područje</t>
  </si>
  <si>
    <t>Daje vrijednost (koju postavite - ili zadate formulom) ako uslov koji ste zadali ima vrijednost TRUE (tačno, istinito), a drugu vrijednost ako uslov ima vrednost FALSE (netačno, neistinito).</t>
  </si>
  <si>
    <t>Koristite IF za sprovođenje uslovnih testova nad vrijednostima i formulama.</t>
  </si>
  <si>
    <t>Primjer 1</t>
  </si>
  <si>
    <t>Broj bodova na praktičnom iz Worda</t>
  </si>
  <si>
    <t>Status</t>
  </si>
  <si>
    <t>Dragan</t>
  </si>
  <si>
    <t>Renato</t>
  </si>
  <si>
    <t>Sandro</t>
  </si>
  <si>
    <t>Primjer 2</t>
  </si>
  <si>
    <t>Kandidat</t>
  </si>
  <si>
    <t>Sertifikat</t>
  </si>
  <si>
    <t>Proces</t>
  </si>
  <si>
    <t>Firma 1</t>
  </si>
  <si>
    <t>ISO YU</t>
  </si>
  <si>
    <t>Firma 2</t>
  </si>
  <si>
    <t>ISO 9001</t>
  </si>
  <si>
    <t>Firma 3</t>
  </si>
  <si>
    <t>Firma 4</t>
  </si>
  <si>
    <t>ISO 26789</t>
  </si>
  <si>
    <t>Firma 5</t>
  </si>
  <si>
    <t>Firma 6</t>
  </si>
  <si>
    <t>ISO 9000</t>
  </si>
  <si>
    <t>Firma 7</t>
  </si>
  <si>
    <t>Primjer 3</t>
  </si>
  <si>
    <t>Stavka fakture</t>
  </si>
  <si>
    <t>Vrijednost</t>
  </si>
  <si>
    <t>Rabat</t>
  </si>
  <si>
    <t>Porez</t>
  </si>
  <si>
    <t>Ukupno</t>
  </si>
  <si>
    <t>Uzorak</t>
  </si>
  <si>
    <t>Artikal 1</t>
  </si>
  <si>
    <t>Artikal 2</t>
  </si>
  <si>
    <t>Artikal 3</t>
  </si>
  <si>
    <t>Artikal 4</t>
  </si>
  <si>
    <t>Artikal 5</t>
  </si>
  <si>
    <t>Primjer 4</t>
  </si>
  <si>
    <t>Nekretnine</t>
  </si>
  <si>
    <t>Porez 11%</t>
  </si>
  <si>
    <t>Porez 18%</t>
  </si>
  <si>
    <t>Ukupno s porezom</t>
  </si>
  <si>
    <t>Laktaši</t>
  </si>
  <si>
    <t>Poreska osnovica od 11% primjenjuje se na nekretnine koje imaju vrijednosti manju ili jednaku 19000 KM. Ako je vr. Nekretnine veća, primjenjuje se p.o. 18%</t>
  </si>
  <si>
    <t>Rudo</t>
  </si>
  <si>
    <t>Čajniče</t>
  </si>
  <si>
    <t>Prozor Rama</t>
  </si>
  <si>
    <t>Vitez</t>
  </si>
  <si>
    <t>Gacko</t>
  </si>
  <si>
    <t>Primjer 5</t>
  </si>
  <si>
    <t xml:space="preserve">Bodovi </t>
  </si>
  <si>
    <t>Tip partnera prema prometu</t>
  </si>
  <si>
    <t>Promet firme koji ostvaruju A partneri prem percepciji komercijalista</t>
  </si>
  <si>
    <t>Promet firme koji ostvaruju partneri u kojima treba raditi promotivne aktivnosti</t>
  </si>
  <si>
    <t>Izračunajte učešće prihoda od partnera u kojima treba raditi promotivne aktivnosti u ukupnom prihodu firme</t>
  </si>
  <si>
    <t>Prihod svih partnera iz Doboja samo u mjesecu januaru</t>
  </si>
  <si>
    <t>Prihod svih partnera komercijaliste Petra</t>
  </si>
  <si>
    <t>Koliko iznosi ukupan promet A kategorije kupaca u februaru?</t>
  </si>
  <si>
    <t>Koliko je iznosio najveći pojedinačni ukupan promet?</t>
  </si>
  <si>
    <t>Prebrojte koliko salona firma ukupno opslužuje koristeći odgovarajuću funkciju (kolona A)</t>
  </si>
  <si>
    <t>FS Sanja</t>
  </si>
  <si>
    <t>FS Amela</t>
  </si>
  <si>
    <t>FS Style</t>
  </si>
  <si>
    <t>Style No 1</t>
  </si>
  <si>
    <t>Prestige by Saša</t>
  </si>
  <si>
    <t>Frizerski salončić</t>
  </si>
  <si>
    <t>FS Studio ljepote</t>
  </si>
  <si>
    <t>FS Ljiljana</t>
  </si>
  <si>
    <t>FS Kod Ane</t>
  </si>
  <si>
    <t>Best Style</t>
  </si>
  <si>
    <t>FS Lik</t>
  </si>
  <si>
    <t>FS Incognito</t>
  </si>
  <si>
    <t>Style by Ella</t>
  </si>
  <si>
    <t>Hair Style</t>
  </si>
  <si>
    <t>Capelli</t>
  </si>
  <si>
    <t>FS Elena</t>
  </si>
  <si>
    <t>FS Dubravka</t>
  </si>
  <si>
    <t>FS Cool</t>
  </si>
  <si>
    <t>FS Tanja</t>
  </si>
  <si>
    <t>FS Magic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</si>
</sst>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charset val="204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0F56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0" fillId="2" borderId="1" xfId="0" applyFill="1" applyBorder="1"/>
    <xf numFmtId="10" fontId="0" fillId="2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9" fontId="0" fillId="0" borderId="0" xfId="0" applyNumberFormat="1"/>
    <xf numFmtId="1" fontId="0" fillId="2" borderId="0" xfId="0" applyNumberFormat="1" applyFill="1"/>
    <xf numFmtId="1" fontId="0" fillId="0" borderId="0" xfId="0" applyNumberFormat="1"/>
    <xf numFmtId="0" fontId="0" fillId="2" borderId="0" xfId="0" applyFill="1"/>
    <xf numFmtId="0" fontId="0" fillId="4" borderId="1" xfId="0" applyFill="1" applyBorder="1"/>
    <xf numFmtId="2" fontId="0" fillId="4" borderId="1" xfId="0" applyNumberForma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left" indent="2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570F87F-1CC6-4383-B902-6E1D2524B984}" type="doc">
      <dgm:prSet loTypeId="urn:microsoft.com/office/officeart/2005/8/layout/process3" loCatId="process" qsTypeId="urn:microsoft.com/office/officeart/2005/8/quickstyle/3d2" qsCatId="3D" csTypeId="urn:microsoft.com/office/officeart/2005/8/colors/colorful5" csCatId="colorful" phldr="1"/>
      <dgm:spPr/>
      <dgm:t>
        <a:bodyPr/>
        <a:lstStyle/>
        <a:p>
          <a:endParaRPr lang="en-US"/>
        </a:p>
      </dgm:t>
    </dgm:pt>
    <dgm:pt modelId="{41D51BBC-78E2-449C-8B11-935B7321C223}">
      <dgm:prSet phldrT="[Text]" custT="1"/>
      <dgm:spPr/>
      <dgm:t>
        <a:bodyPr/>
        <a:lstStyle/>
        <a:p>
          <a:r>
            <a:rPr lang="sr-Latn-CS" sz="1400"/>
            <a:t>1. Pozicioniranje</a:t>
          </a:r>
          <a:endParaRPr lang="en-US" sz="1400"/>
        </a:p>
      </dgm:t>
    </dgm:pt>
    <dgm:pt modelId="{C82CF13C-A83C-4D08-B3FC-A8A848859AB4}" type="parTrans" cxnId="{D161433A-A8DF-47B2-B7F7-10D7755B8697}">
      <dgm:prSet/>
      <dgm:spPr/>
      <dgm:t>
        <a:bodyPr/>
        <a:lstStyle/>
        <a:p>
          <a:endParaRPr lang="en-US"/>
        </a:p>
      </dgm:t>
    </dgm:pt>
    <dgm:pt modelId="{88E1F868-96FA-4486-8174-33EC859A9F92}" type="sibTrans" cxnId="{D161433A-A8DF-47B2-B7F7-10D7755B8697}">
      <dgm:prSet/>
      <dgm:spPr/>
      <dgm:t>
        <a:bodyPr/>
        <a:lstStyle/>
        <a:p>
          <a:endParaRPr lang="en-US"/>
        </a:p>
      </dgm:t>
    </dgm:pt>
    <dgm:pt modelId="{9A912656-D5A8-49F9-84C5-FD97100BB597}">
      <dgm:prSet phldrT="[Text]" custT="1"/>
      <dgm:spPr/>
      <dgm:t>
        <a:bodyPr/>
        <a:lstStyle/>
        <a:p>
          <a:r>
            <a:rPr lang="sr-Latn-CS" sz="1200"/>
            <a:t>Kliknemo LTM, tj. postavimo se u ćeliju gdje želimo da imamo rezultat. U ovom slučaju, to je ćelija </a:t>
          </a:r>
          <a:r>
            <a:rPr lang="sr-Latn-CS" sz="1200" b="1"/>
            <a:t>D9</a:t>
          </a:r>
          <a:r>
            <a:rPr lang="sr-Latn-CS" sz="1200"/>
            <a:t>. </a:t>
          </a:r>
          <a:endParaRPr lang="en-US" sz="1200"/>
        </a:p>
      </dgm:t>
    </dgm:pt>
    <dgm:pt modelId="{030A7AE3-91CA-4B7E-909C-7278B7D09BC8}" type="parTrans" cxnId="{354D97A6-D822-44A6-9E98-EA20B3FDC970}">
      <dgm:prSet/>
      <dgm:spPr/>
      <dgm:t>
        <a:bodyPr/>
        <a:lstStyle/>
        <a:p>
          <a:endParaRPr lang="en-US"/>
        </a:p>
      </dgm:t>
    </dgm:pt>
    <dgm:pt modelId="{0A1D9D13-4727-496F-B6B1-45FA95CE7A79}" type="sibTrans" cxnId="{354D97A6-D822-44A6-9E98-EA20B3FDC970}">
      <dgm:prSet/>
      <dgm:spPr/>
      <dgm:t>
        <a:bodyPr/>
        <a:lstStyle/>
        <a:p>
          <a:endParaRPr lang="en-US"/>
        </a:p>
      </dgm:t>
    </dgm:pt>
    <dgm:pt modelId="{7C45B779-C49B-4D03-9671-A9A011B7A611}">
      <dgm:prSet phldrT="[Text]" custT="1"/>
      <dgm:spPr/>
      <dgm:t>
        <a:bodyPr/>
        <a:lstStyle/>
        <a:p>
          <a:r>
            <a:rPr lang="sr-Latn-CS" sz="1400"/>
            <a:t>2. Pozivanje funkcije</a:t>
          </a:r>
          <a:endParaRPr lang="en-US" sz="1400"/>
        </a:p>
      </dgm:t>
    </dgm:pt>
    <dgm:pt modelId="{5F7C3F1D-7713-4A74-997C-729C0AB11575}" type="parTrans" cxnId="{0A7ED562-7620-48B9-A7AF-76FD2D607516}">
      <dgm:prSet/>
      <dgm:spPr/>
      <dgm:t>
        <a:bodyPr/>
        <a:lstStyle/>
        <a:p>
          <a:endParaRPr lang="en-US"/>
        </a:p>
      </dgm:t>
    </dgm:pt>
    <dgm:pt modelId="{8F2BC26C-D1E6-4523-BABA-49EE4799866D}" type="sibTrans" cxnId="{0A7ED562-7620-48B9-A7AF-76FD2D607516}">
      <dgm:prSet/>
      <dgm:spPr/>
      <dgm:t>
        <a:bodyPr/>
        <a:lstStyle/>
        <a:p>
          <a:endParaRPr lang="en-US"/>
        </a:p>
      </dgm:t>
    </dgm:pt>
    <dgm:pt modelId="{61D4CFD5-47DA-4A82-84B5-E7BF77D0DC73}">
      <dgm:prSet phldrT="[Text]" custT="1"/>
      <dgm:spPr/>
      <dgm:t>
        <a:bodyPr/>
        <a:lstStyle/>
        <a:p>
          <a:r>
            <a:rPr lang="sr-Latn-CS" sz="1200"/>
            <a:t>Pritiskom na </a:t>
          </a:r>
          <a:r>
            <a:rPr lang="sr-Latn-CS" sz="1200" b="1"/>
            <a:t>Fx</a:t>
          </a:r>
          <a:r>
            <a:rPr lang="sr-Latn-CS" sz="1200"/>
            <a:t> ili </a:t>
          </a:r>
          <a:r>
            <a:rPr lang="sr-Latn-CS" sz="1200" b="1"/>
            <a:t>Insert Function </a:t>
          </a:r>
          <a:r>
            <a:rPr lang="sr-Latn-CS" sz="1200"/>
            <a:t>dugme ispod Ribbon trake dobijamo prozor u kome (ukoliko nemamo funkciju u popisu ispid - prvo je kucamo ručno u prvo polje - Go) pronađemo funkciju IF.</a:t>
          </a:r>
          <a:endParaRPr lang="en-US" sz="1200"/>
        </a:p>
      </dgm:t>
    </dgm:pt>
    <dgm:pt modelId="{8D5FD91F-E0E3-4B41-91F3-1A66F6BDE5F4}" type="parTrans" cxnId="{24D3482B-E9FD-4466-A852-A5C1258204FA}">
      <dgm:prSet/>
      <dgm:spPr/>
      <dgm:t>
        <a:bodyPr/>
        <a:lstStyle/>
        <a:p>
          <a:endParaRPr lang="en-US"/>
        </a:p>
      </dgm:t>
    </dgm:pt>
    <dgm:pt modelId="{47A5FE3E-8739-43D1-87F1-65726CFB3EA3}" type="sibTrans" cxnId="{24D3482B-E9FD-4466-A852-A5C1258204FA}">
      <dgm:prSet/>
      <dgm:spPr/>
      <dgm:t>
        <a:bodyPr/>
        <a:lstStyle/>
        <a:p>
          <a:endParaRPr lang="en-US"/>
        </a:p>
      </dgm:t>
    </dgm:pt>
    <dgm:pt modelId="{34AB13CC-FE5C-471E-8B9D-EDE50CD2A50F}">
      <dgm:prSet phldrT="[Text]" custT="1"/>
      <dgm:spPr/>
      <dgm:t>
        <a:bodyPr/>
        <a:lstStyle/>
        <a:p>
          <a:r>
            <a:rPr lang="sr-Latn-CS" sz="1400"/>
            <a:t>3. Popunjavanje argumenata funkcije</a:t>
          </a:r>
          <a:endParaRPr lang="en-US" sz="1400"/>
        </a:p>
      </dgm:t>
    </dgm:pt>
    <dgm:pt modelId="{1858E41D-2660-4BE3-9D99-6B9510C76F9A}" type="parTrans" cxnId="{61D761B6-E7EE-447E-BC97-DC1E6009294C}">
      <dgm:prSet/>
      <dgm:spPr/>
      <dgm:t>
        <a:bodyPr/>
        <a:lstStyle/>
        <a:p>
          <a:endParaRPr lang="en-US"/>
        </a:p>
      </dgm:t>
    </dgm:pt>
    <dgm:pt modelId="{BA14C18F-D3D5-4048-A6DE-4AD62853E557}" type="sibTrans" cxnId="{61D761B6-E7EE-447E-BC97-DC1E6009294C}">
      <dgm:prSet/>
      <dgm:spPr/>
      <dgm:t>
        <a:bodyPr/>
        <a:lstStyle/>
        <a:p>
          <a:endParaRPr lang="en-US"/>
        </a:p>
      </dgm:t>
    </dgm:pt>
    <dgm:pt modelId="{383F6E9C-4040-43EF-9129-033C3AD3D8A5}">
      <dgm:prSet phldrT="[Text]" custT="1"/>
      <dgm:spPr/>
      <dgm:t>
        <a:bodyPr/>
        <a:lstStyle/>
        <a:p>
          <a:r>
            <a:rPr lang="sr-Latn-CS" sz="1200"/>
            <a:t>Dijaloški okvir </a:t>
          </a:r>
          <a:r>
            <a:rPr lang="sr-Latn-CS" sz="1200" b="1"/>
            <a:t>Function Arguments</a:t>
          </a:r>
          <a:r>
            <a:rPr lang="sr-Latn-CS" sz="1200"/>
            <a:t> sadrži tri polja. </a:t>
          </a:r>
          <a:endParaRPr lang="en-US" sz="1200"/>
        </a:p>
      </dgm:t>
    </dgm:pt>
    <dgm:pt modelId="{87A19551-64A9-4E3C-85FA-A9E55B08F338}" type="parTrans" cxnId="{B0B277DC-57D8-48BC-9A51-334F56317487}">
      <dgm:prSet/>
      <dgm:spPr/>
      <dgm:t>
        <a:bodyPr/>
        <a:lstStyle/>
        <a:p>
          <a:endParaRPr lang="en-US"/>
        </a:p>
      </dgm:t>
    </dgm:pt>
    <dgm:pt modelId="{84A980D6-5D06-47E0-8A48-45DEC0D9C631}" type="sibTrans" cxnId="{B0B277DC-57D8-48BC-9A51-334F56317487}">
      <dgm:prSet/>
      <dgm:spPr/>
      <dgm:t>
        <a:bodyPr/>
        <a:lstStyle/>
        <a:p>
          <a:endParaRPr lang="en-US"/>
        </a:p>
      </dgm:t>
    </dgm:pt>
    <dgm:pt modelId="{0A1970CC-D503-4414-8F8D-FB8E34EF633F}">
      <dgm:prSet phldrT="[Text]" custT="1"/>
      <dgm:spPr/>
      <dgm:t>
        <a:bodyPr/>
        <a:lstStyle/>
        <a:p>
          <a:r>
            <a:rPr lang="sr-Latn-CS" sz="1200"/>
            <a:t>Prvo polje služi za postavljanje uslova (testa), čiju ispravnost funkcija provjerava za svaki red u tabeli. Ako je uslov ispunjen funkcija radi ono što smo joj zadali u polju ispod, tj. Value_if_true. Ukoliko uslov nije ispunjen funkcija radi ono što smo joj zadali u polju Value_if_false. </a:t>
          </a:r>
          <a:endParaRPr lang="en-US" sz="1200"/>
        </a:p>
      </dgm:t>
    </dgm:pt>
    <dgm:pt modelId="{45BEF980-FE80-4972-AC63-7D93038383E2}" type="parTrans" cxnId="{95989230-DD32-4F7A-8409-A4A9188ED1A5}">
      <dgm:prSet/>
      <dgm:spPr/>
      <dgm:t>
        <a:bodyPr/>
        <a:lstStyle/>
        <a:p>
          <a:endParaRPr lang="en-US"/>
        </a:p>
      </dgm:t>
    </dgm:pt>
    <dgm:pt modelId="{D89FEFB3-2C7A-447C-A2BE-15BA6523032C}" type="sibTrans" cxnId="{95989230-DD32-4F7A-8409-A4A9188ED1A5}">
      <dgm:prSet/>
      <dgm:spPr/>
      <dgm:t>
        <a:bodyPr/>
        <a:lstStyle/>
        <a:p>
          <a:endParaRPr lang="en-US"/>
        </a:p>
      </dgm:t>
    </dgm:pt>
    <dgm:pt modelId="{9FEA2ACE-55A3-4A3C-83AF-05F868D16C46}" type="pres">
      <dgm:prSet presAssocID="{1570F87F-1CC6-4383-B902-6E1D2524B984}" presName="linearFlow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E33794E-0E75-43A7-AACF-10A2D89F2944}" type="pres">
      <dgm:prSet presAssocID="{41D51BBC-78E2-449C-8B11-935B7321C223}" presName="composite" presStyleCnt="0"/>
      <dgm:spPr/>
    </dgm:pt>
    <dgm:pt modelId="{B868E0DF-26E7-47FC-A50D-0266BCD63C99}" type="pres">
      <dgm:prSet presAssocID="{41D51BBC-78E2-449C-8B11-935B7321C223}" presName="parTx" presStyleLbl="node1" presStyleIdx="0" presStyleCnt="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300F67A-9E01-4BDF-83A3-EFBA22785821}" type="pres">
      <dgm:prSet presAssocID="{41D51BBC-78E2-449C-8B11-935B7321C223}" presName="parSh" presStyleLbl="node1" presStyleIdx="0" presStyleCnt="3" custLinFactNeighborX="2301" custLinFactNeighborY="-62664"/>
      <dgm:spPr/>
      <dgm:t>
        <a:bodyPr/>
        <a:lstStyle/>
        <a:p>
          <a:endParaRPr lang="en-US"/>
        </a:p>
      </dgm:t>
    </dgm:pt>
    <dgm:pt modelId="{1CD432C2-31BE-44D3-874A-9E060450E642}" type="pres">
      <dgm:prSet presAssocID="{41D51BBC-78E2-449C-8B11-935B7321C223}" presName="desTx" presStyleLbl="fgAcc1" presStyleIdx="0" presStyleCnt="3" custScaleY="39204" custLinFactNeighborX="-5177" custLinFactNeighborY="-46649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3F205F75-EE90-458C-9E46-5992F799B5B7}" type="pres">
      <dgm:prSet presAssocID="{88E1F868-96FA-4486-8174-33EC859A9F92}" presName="sibTrans" presStyleLbl="sibTrans2D1" presStyleIdx="0" presStyleCnt="2"/>
      <dgm:spPr/>
      <dgm:t>
        <a:bodyPr/>
        <a:lstStyle/>
        <a:p>
          <a:endParaRPr lang="en-US"/>
        </a:p>
      </dgm:t>
    </dgm:pt>
    <dgm:pt modelId="{7729FE9C-C572-4313-9DCD-1B4742125818}" type="pres">
      <dgm:prSet presAssocID="{88E1F868-96FA-4486-8174-33EC859A9F92}" presName="connTx" presStyleLbl="sibTrans2D1" presStyleIdx="0" presStyleCnt="2"/>
      <dgm:spPr/>
      <dgm:t>
        <a:bodyPr/>
        <a:lstStyle/>
        <a:p>
          <a:endParaRPr lang="en-US"/>
        </a:p>
      </dgm:t>
    </dgm:pt>
    <dgm:pt modelId="{AE038062-F450-4278-988C-148E32D6D5E0}" type="pres">
      <dgm:prSet presAssocID="{7C45B779-C49B-4D03-9671-A9A011B7A611}" presName="composite" presStyleCnt="0"/>
      <dgm:spPr/>
    </dgm:pt>
    <dgm:pt modelId="{0343E45E-0067-4B58-9964-1B25CB6C367E}" type="pres">
      <dgm:prSet presAssocID="{7C45B779-C49B-4D03-9671-A9A011B7A611}" presName="parTx" presStyleLbl="node1" presStyleIdx="0" presStyleCnt="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F44F54E4-12FA-4ED2-9EBB-83259DF65284}" type="pres">
      <dgm:prSet presAssocID="{7C45B779-C49B-4D03-9671-A9A011B7A611}" presName="parSh" presStyleLbl="node1" presStyleIdx="1" presStyleCnt="3" custLinFactNeighborX="2301" custLinFactNeighborY="-31332"/>
      <dgm:spPr/>
      <dgm:t>
        <a:bodyPr/>
        <a:lstStyle/>
        <a:p>
          <a:endParaRPr lang="en-US"/>
        </a:p>
      </dgm:t>
    </dgm:pt>
    <dgm:pt modelId="{E824BA49-A95F-4159-B983-2AE1CD44AE74}" type="pres">
      <dgm:prSet presAssocID="{7C45B779-C49B-4D03-9671-A9A011B7A611}" presName="desTx" presStyleLbl="fgAcc1" presStyleIdx="1" presStyleCnt="3" custScaleY="70376" custLinFactNeighborX="-27642" custLinFactNeighborY="-19925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5167AA0A-BA28-4DFF-B5CC-F5B3768CDCA8}" type="pres">
      <dgm:prSet presAssocID="{8F2BC26C-D1E6-4523-BABA-49EE4799866D}" presName="sibTrans" presStyleLbl="sibTrans2D1" presStyleIdx="1" presStyleCnt="2"/>
      <dgm:spPr/>
      <dgm:t>
        <a:bodyPr/>
        <a:lstStyle/>
        <a:p>
          <a:endParaRPr lang="en-US"/>
        </a:p>
      </dgm:t>
    </dgm:pt>
    <dgm:pt modelId="{F0AA4B99-1419-48C1-A56E-7C987472A4CD}" type="pres">
      <dgm:prSet presAssocID="{8F2BC26C-D1E6-4523-BABA-49EE4799866D}" presName="connTx" presStyleLbl="sibTrans2D1" presStyleIdx="1" presStyleCnt="2"/>
      <dgm:spPr/>
      <dgm:t>
        <a:bodyPr/>
        <a:lstStyle/>
        <a:p>
          <a:endParaRPr lang="en-US"/>
        </a:p>
      </dgm:t>
    </dgm:pt>
    <dgm:pt modelId="{3A783D61-36FB-42A6-BB99-8CFE67E37B7D}" type="pres">
      <dgm:prSet presAssocID="{34AB13CC-FE5C-471E-8B9D-EDE50CD2A50F}" presName="composite" presStyleCnt="0"/>
      <dgm:spPr/>
    </dgm:pt>
    <dgm:pt modelId="{0BEB0F6E-CB09-43A5-B9A7-0E0E2E8C763F}" type="pres">
      <dgm:prSet presAssocID="{34AB13CC-FE5C-471E-8B9D-EDE50CD2A50F}" presName="parTx" presStyleLbl="node1" presStyleIdx="1" presStyleCnt="3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7BEBC9B5-FFAC-4053-80D0-87B8F24B6E59}" type="pres">
      <dgm:prSet presAssocID="{34AB13CC-FE5C-471E-8B9D-EDE50CD2A50F}" presName="parSh" presStyleLbl="node1" presStyleIdx="2" presStyleCnt="3" custLinFactNeighborX="-2876" custLinFactNeighborY="-31332"/>
      <dgm:spPr/>
      <dgm:t>
        <a:bodyPr/>
        <a:lstStyle/>
        <a:p>
          <a:endParaRPr lang="en-US"/>
        </a:p>
      </dgm:t>
    </dgm:pt>
    <dgm:pt modelId="{11C13200-FCA4-45B2-96C9-D040D9B56D2E}" type="pres">
      <dgm:prSet presAssocID="{34AB13CC-FE5C-471E-8B9D-EDE50CD2A50F}" presName="desTx" presStyleLbl="fgAcc1" presStyleIdx="2" presStyleCnt="3" custScaleX="146192" custScaleY="69625" custLinFactNeighborX="-16311" custLinFactNeighborY="-18465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0D2FFE50-FAE0-4081-AAED-EF733FCE75E9}" type="presOf" srcId="{9A912656-D5A8-49F9-84C5-FD97100BB597}" destId="{1CD432C2-31BE-44D3-874A-9E060450E642}" srcOrd="0" destOrd="0" presId="urn:microsoft.com/office/officeart/2005/8/layout/process3"/>
    <dgm:cxn modelId="{D3D99C10-5AC4-42AB-9DDF-BC88AFEA603B}" type="presOf" srcId="{8F2BC26C-D1E6-4523-BABA-49EE4799866D}" destId="{F0AA4B99-1419-48C1-A56E-7C987472A4CD}" srcOrd="1" destOrd="0" presId="urn:microsoft.com/office/officeart/2005/8/layout/process3"/>
    <dgm:cxn modelId="{2AC55063-57CC-4FD2-BAC5-D1FA26A7515C}" type="presOf" srcId="{8F2BC26C-D1E6-4523-BABA-49EE4799866D}" destId="{5167AA0A-BA28-4DFF-B5CC-F5B3768CDCA8}" srcOrd="0" destOrd="0" presId="urn:microsoft.com/office/officeart/2005/8/layout/process3"/>
    <dgm:cxn modelId="{354D97A6-D822-44A6-9E98-EA20B3FDC970}" srcId="{41D51BBC-78E2-449C-8B11-935B7321C223}" destId="{9A912656-D5A8-49F9-84C5-FD97100BB597}" srcOrd="0" destOrd="0" parTransId="{030A7AE3-91CA-4B7E-909C-7278B7D09BC8}" sibTransId="{0A1D9D13-4727-496F-B6B1-45FA95CE7A79}"/>
    <dgm:cxn modelId="{9F0BA9C4-EF3F-44CF-8B7C-F758787F23BF}" type="presOf" srcId="{0A1970CC-D503-4414-8F8D-FB8E34EF633F}" destId="{11C13200-FCA4-45B2-96C9-D040D9B56D2E}" srcOrd="0" destOrd="1" presId="urn:microsoft.com/office/officeart/2005/8/layout/process3"/>
    <dgm:cxn modelId="{0A7ED562-7620-48B9-A7AF-76FD2D607516}" srcId="{1570F87F-1CC6-4383-B902-6E1D2524B984}" destId="{7C45B779-C49B-4D03-9671-A9A011B7A611}" srcOrd="1" destOrd="0" parTransId="{5F7C3F1D-7713-4A74-997C-729C0AB11575}" sibTransId="{8F2BC26C-D1E6-4523-BABA-49EE4799866D}"/>
    <dgm:cxn modelId="{1F4431DA-28CA-4215-8955-DCF355DAE597}" type="presOf" srcId="{34AB13CC-FE5C-471E-8B9D-EDE50CD2A50F}" destId="{7BEBC9B5-FFAC-4053-80D0-87B8F24B6E59}" srcOrd="1" destOrd="0" presId="urn:microsoft.com/office/officeart/2005/8/layout/process3"/>
    <dgm:cxn modelId="{8554A987-BAE5-4F7E-AF6D-1D465E2792F8}" type="presOf" srcId="{41D51BBC-78E2-449C-8B11-935B7321C223}" destId="{8300F67A-9E01-4BDF-83A3-EFBA22785821}" srcOrd="1" destOrd="0" presId="urn:microsoft.com/office/officeart/2005/8/layout/process3"/>
    <dgm:cxn modelId="{1BC43877-2DD2-4559-AFB1-95FE9DC6FDD7}" type="presOf" srcId="{34AB13CC-FE5C-471E-8B9D-EDE50CD2A50F}" destId="{0BEB0F6E-CB09-43A5-B9A7-0E0E2E8C763F}" srcOrd="0" destOrd="0" presId="urn:microsoft.com/office/officeart/2005/8/layout/process3"/>
    <dgm:cxn modelId="{D161433A-A8DF-47B2-B7F7-10D7755B8697}" srcId="{1570F87F-1CC6-4383-B902-6E1D2524B984}" destId="{41D51BBC-78E2-449C-8B11-935B7321C223}" srcOrd="0" destOrd="0" parTransId="{C82CF13C-A83C-4D08-B3FC-A8A848859AB4}" sibTransId="{88E1F868-96FA-4486-8174-33EC859A9F92}"/>
    <dgm:cxn modelId="{B0B277DC-57D8-48BC-9A51-334F56317487}" srcId="{34AB13CC-FE5C-471E-8B9D-EDE50CD2A50F}" destId="{383F6E9C-4040-43EF-9129-033C3AD3D8A5}" srcOrd="0" destOrd="0" parTransId="{87A19551-64A9-4E3C-85FA-A9E55B08F338}" sibTransId="{84A980D6-5D06-47E0-8A48-45DEC0D9C631}"/>
    <dgm:cxn modelId="{CDCECBFD-8A72-4ADD-B952-22CB308D57FC}" type="presOf" srcId="{88E1F868-96FA-4486-8174-33EC859A9F92}" destId="{3F205F75-EE90-458C-9E46-5992F799B5B7}" srcOrd="0" destOrd="0" presId="urn:microsoft.com/office/officeart/2005/8/layout/process3"/>
    <dgm:cxn modelId="{1362F234-130A-4B13-AC59-EC35D7B7C63A}" type="presOf" srcId="{7C45B779-C49B-4D03-9671-A9A011B7A611}" destId="{0343E45E-0067-4B58-9964-1B25CB6C367E}" srcOrd="0" destOrd="0" presId="urn:microsoft.com/office/officeart/2005/8/layout/process3"/>
    <dgm:cxn modelId="{24D3482B-E9FD-4466-A852-A5C1258204FA}" srcId="{7C45B779-C49B-4D03-9671-A9A011B7A611}" destId="{61D4CFD5-47DA-4A82-84B5-E7BF77D0DC73}" srcOrd="0" destOrd="0" parTransId="{8D5FD91F-E0E3-4B41-91F3-1A66F6BDE5F4}" sibTransId="{47A5FE3E-8739-43D1-87F1-65726CFB3EA3}"/>
    <dgm:cxn modelId="{6E809962-CF71-43D2-B5B5-9E3F63191912}" type="presOf" srcId="{383F6E9C-4040-43EF-9129-033C3AD3D8A5}" destId="{11C13200-FCA4-45B2-96C9-D040D9B56D2E}" srcOrd="0" destOrd="0" presId="urn:microsoft.com/office/officeart/2005/8/layout/process3"/>
    <dgm:cxn modelId="{61D761B6-E7EE-447E-BC97-DC1E6009294C}" srcId="{1570F87F-1CC6-4383-B902-6E1D2524B984}" destId="{34AB13CC-FE5C-471E-8B9D-EDE50CD2A50F}" srcOrd="2" destOrd="0" parTransId="{1858E41D-2660-4BE3-9D99-6B9510C76F9A}" sibTransId="{BA14C18F-D3D5-4048-A6DE-4AD62853E557}"/>
    <dgm:cxn modelId="{6E5AF968-A73A-491C-8921-267DD0D9AD60}" type="presOf" srcId="{61D4CFD5-47DA-4A82-84B5-E7BF77D0DC73}" destId="{E824BA49-A95F-4159-B983-2AE1CD44AE74}" srcOrd="0" destOrd="0" presId="urn:microsoft.com/office/officeart/2005/8/layout/process3"/>
    <dgm:cxn modelId="{95989230-DD32-4F7A-8409-A4A9188ED1A5}" srcId="{34AB13CC-FE5C-471E-8B9D-EDE50CD2A50F}" destId="{0A1970CC-D503-4414-8F8D-FB8E34EF633F}" srcOrd="1" destOrd="0" parTransId="{45BEF980-FE80-4972-AC63-7D93038383E2}" sibTransId="{D89FEFB3-2C7A-447C-A2BE-15BA6523032C}"/>
    <dgm:cxn modelId="{CD1C2FC3-D2F3-443C-8A06-D536795EBE53}" type="presOf" srcId="{41D51BBC-78E2-449C-8B11-935B7321C223}" destId="{B868E0DF-26E7-47FC-A50D-0266BCD63C99}" srcOrd="0" destOrd="0" presId="urn:microsoft.com/office/officeart/2005/8/layout/process3"/>
    <dgm:cxn modelId="{8EF452E7-2FE0-47B7-87FF-0B3BFF67BBD4}" type="presOf" srcId="{7C45B779-C49B-4D03-9671-A9A011B7A611}" destId="{F44F54E4-12FA-4ED2-9EBB-83259DF65284}" srcOrd="1" destOrd="0" presId="urn:microsoft.com/office/officeart/2005/8/layout/process3"/>
    <dgm:cxn modelId="{672BDA8C-321B-4DE7-ACEB-7AA7C33EBF28}" type="presOf" srcId="{1570F87F-1CC6-4383-B902-6E1D2524B984}" destId="{9FEA2ACE-55A3-4A3C-83AF-05F868D16C46}" srcOrd="0" destOrd="0" presId="urn:microsoft.com/office/officeart/2005/8/layout/process3"/>
    <dgm:cxn modelId="{FB5F3C45-52F6-4103-AF7B-43D77B7A794B}" type="presOf" srcId="{88E1F868-96FA-4486-8174-33EC859A9F92}" destId="{7729FE9C-C572-4313-9DCD-1B4742125818}" srcOrd="1" destOrd="0" presId="urn:microsoft.com/office/officeart/2005/8/layout/process3"/>
    <dgm:cxn modelId="{A95639CF-DF9B-47C7-B589-A9EAA815C60A}" type="presParOf" srcId="{9FEA2ACE-55A3-4A3C-83AF-05F868D16C46}" destId="{3E33794E-0E75-43A7-AACF-10A2D89F2944}" srcOrd="0" destOrd="0" presId="urn:microsoft.com/office/officeart/2005/8/layout/process3"/>
    <dgm:cxn modelId="{33C6BB43-D444-4995-8285-D2B82F7C047F}" type="presParOf" srcId="{3E33794E-0E75-43A7-AACF-10A2D89F2944}" destId="{B868E0DF-26E7-47FC-A50D-0266BCD63C99}" srcOrd="0" destOrd="0" presId="urn:microsoft.com/office/officeart/2005/8/layout/process3"/>
    <dgm:cxn modelId="{32FFAFD7-AE08-4D55-8C4C-1B7888FABB03}" type="presParOf" srcId="{3E33794E-0E75-43A7-AACF-10A2D89F2944}" destId="{8300F67A-9E01-4BDF-83A3-EFBA22785821}" srcOrd="1" destOrd="0" presId="urn:microsoft.com/office/officeart/2005/8/layout/process3"/>
    <dgm:cxn modelId="{20F8E980-5C4E-4054-A861-23FC5A0C0B9F}" type="presParOf" srcId="{3E33794E-0E75-43A7-AACF-10A2D89F2944}" destId="{1CD432C2-31BE-44D3-874A-9E060450E642}" srcOrd="2" destOrd="0" presId="urn:microsoft.com/office/officeart/2005/8/layout/process3"/>
    <dgm:cxn modelId="{D33E87BC-9647-4C6F-A2EC-289FA38CB4F9}" type="presParOf" srcId="{9FEA2ACE-55A3-4A3C-83AF-05F868D16C46}" destId="{3F205F75-EE90-458C-9E46-5992F799B5B7}" srcOrd="1" destOrd="0" presId="urn:microsoft.com/office/officeart/2005/8/layout/process3"/>
    <dgm:cxn modelId="{2E8F4D7F-B803-440B-A772-B3060BA8AB0C}" type="presParOf" srcId="{3F205F75-EE90-458C-9E46-5992F799B5B7}" destId="{7729FE9C-C572-4313-9DCD-1B4742125818}" srcOrd="0" destOrd="0" presId="urn:microsoft.com/office/officeart/2005/8/layout/process3"/>
    <dgm:cxn modelId="{A96FC3C3-7482-4079-96AF-45DE21A37CBA}" type="presParOf" srcId="{9FEA2ACE-55A3-4A3C-83AF-05F868D16C46}" destId="{AE038062-F450-4278-988C-148E32D6D5E0}" srcOrd="2" destOrd="0" presId="urn:microsoft.com/office/officeart/2005/8/layout/process3"/>
    <dgm:cxn modelId="{ED8F181B-A19F-4971-85F8-2111382BBD1E}" type="presParOf" srcId="{AE038062-F450-4278-988C-148E32D6D5E0}" destId="{0343E45E-0067-4B58-9964-1B25CB6C367E}" srcOrd="0" destOrd="0" presId="urn:microsoft.com/office/officeart/2005/8/layout/process3"/>
    <dgm:cxn modelId="{7A74D4BA-D10E-44B8-AA6C-FD9AD692E5AD}" type="presParOf" srcId="{AE038062-F450-4278-988C-148E32D6D5E0}" destId="{F44F54E4-12FA-4ED2-9EBB-83259DF65284}" srcOrd="1" destOrd="0" presId="urn:microsoft.com/office/officeart/2005/8/layout/process3"/>
    <dgm:cxn modelId="{B33C06FE-440A-49BF-89A4-6220B5D74442}" type="presParOf" srcId="{AE038062-F450-4278-988C-148E32D6D5E0}" destId="{E824BA49-A95F-4159-B983-2AE1CD44AE74}" srcOrd="2" destOrd="0" presId="urn:microsoft.com/office/officeart/2005/8/layout/process3"/>
    <dgm:cxn modelId="{FFFC9D01-81E9-4F4B-97A3-86707AE47279}" type="presParOf" srcId="{9FEA2ACE-55A3-4A3C-83AF-05F868D16C46}" destId="{5167AA0A-BA28-4DFF-B5CC-F5B3768CDCA8}" srcOrd="3" destOrd="0" presId="urn:microsoft.com/office/officeart/2005/8/layout/process3"/>
    <dgm:cxn modelId="{B9AFEB19-107D-42F6-811A-7A05520F85B4}" type="presParOf" srcId="{5167AA0A-BA28-4DFF-B5CC-F5B3768CDCA8}" destId="{F0AA4B99-1419-48C1-A56E-7C987472A4CD}" srcOrd="0" destOrd="0" presId="urn:microsoft.com/office/officeart/2005/8/layout/process3"/>
    <dgm:cxn modelId="{4C40E0C0-7BF9-426A-9CA8-31114BE70CD9}" type="presParOf" srcId="{9FEA2ACE-55A3-4A3C-83AF-05F868D16C46}" destId="{3A783D61-36FB-42A6-BB99-8CFE67E37B7D}" srcOrd="4" destOrd="0" presId="urn:microsoft.com/office/officeart/2005/8/layout/process3"/>
    <dgm:cxn modelId="{97CACB52-B9B1-404A-B23D-3019173E672D}" type="presParOf" srcId="{3A783D61-36FB-42A6-BB99-8CFE67E37B7D}" destId="{0BEB0F6E-CB09-43A5-B9A7-0E0E2E8C763F}" srcOrd="0" destOrd="0" presId="urn:microsoft.com/office/officeart/2005/8/layout/process3"/>
    <dgm:cxn modelId="{2109BB5E-7BB7-41BF-B360-EFABA5173E3A}" type="presParOf" srcId="{3A783D61-36FB-42A6-BB99-8CFE67E37B7D}" destId="{7BEBC9B5-FFAC-4053-80D0-87B8F24B6E59}" srcOrd="1" destOrd="0" presId="urn:microsoft.com/office/officeart/2005/8/layout/process3"/>
    <dgm:cxn modelId="{57A344F9-57CA-4263-BC33-5FA2310ED77B}" type="presParOf" srcId="{3A783D61-36FB-42A6-BB99-8CFE67E37B7D}" destId="{11C13200-FCA4-45B2-96C9-D040D9B56D2E}" srcOrd="2" destOrd="0" presId="urn:microsoft.com/office/officeart/2005/8/layout/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300F67A-9E01-4BDF-83A3-EFBA22785821}">
      <dsp:nvSpPr>
        <dsp:cNvPr id="0" name=""/>
        <dsp:cNvSpPr/>
      </dsp:nvSpPr>
      <dsp:spPr>
        <a:xfrm>
          <a:off x="44242" y="0"/>
          <a:ext cx="1655953" cy="27647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9568" tIns="99568" rIns="99568" bIns="53340" numCol="1" spcCol="1270" anchor="t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r-Latn-CS" sz="1400" kern="1200"/>
            <a:t>1. Pozicioniranje</a:t>
          </a:r>
          <a:endParaRPr lang="en-US" sz="1400" kern="1200"/>
        </a:p>
      </dsp:txBody>
      <dsp:txXfrm>
        <a:off x="44242" y="0"/>
        <a:ext cx="1655953" cy="662381"/>
      </dsp:txXfrm>
    </dsp:sp>
    <dsp:sp modelId="{1CD432C2-31BE-44D3-874A-9E060450E642}">
      <dsp:nvSpPr>
        <dsp:cNvPr id="0" name=""/>
        <dsp:cNvSpPr/>
      </dsp:nvSpPr>
      <dsp:spPr>
        <a:xfrm>
          <a:off x="259581" y="716159"/>
          <a:ext cx="1655953" cy="144521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3540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85344" tIns="85344" rIns="85344" bIns="85344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sr-Latn-CS" sz="1200" kern="1200"/>
            <a:t>Kliknemo LTM, tj. postavimo se u ćeliju gdje želimo da imamo rezultat. U ovom slučaju, to je ćelija </a:t>
          </a:r>
          <a:r>
            <a:rPr lang="sr-Latn-CS" sz="1200" b="1" kern="1200"/>
            <a:t>D9</a:t>
          </a:r>
          <a:r>
            <a:rPr lang="sr-Latn-CS" sz="1200" kern="1200"/>
            <a:t>. </a:t>
          </a:r>
          <a:endParaRPr lang="en-US" sz="1200" kern="1200"/>
        </a:p>
      </dsp:txBody>
      <dsp:txXfrm>
        <a:off x="301910" y="758488"/>
        <a:ext cx="1571295" cy="1360558"/>
      </dsp:txXfrm>
    </dsp:sp>
    <dsp:sp modelId="{3F205F75-EE90-458C-9E46-5992F799B5B7}">
      <dsp:nvSpPr>
        <dsp:cNvPr id="0" name=""/>
        <dsp:cNvSpPr/>
      </dsp:nvSpPr>
      <dsp:spPr>
        <a:xfrm>
          <a:off x="1951232" y="125048"/>
          <a:ext cx="532197" cy="412284"/>
        </a:xfrm>
        <a:prstGeom prst="rightArrow">
          <a:avLst>
            <a:gd name="adj1" fmla="val 60000"/>
            <a:gd name="adj2" fmla="val 50000"/>
          </a:avLst>
        </a:prstGeom>
        <a:solidFill>
          <a:schemeClr val="accent5">
            <a:hueOff val="0"/>
            <a:satOff val="0"/>
            <a:lumOff val="0"/>
            <a:alphaOff val="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700" kern="1200"/>
        </a:p>
      </dsp:txBody>
      <dsp:txXfrm>
        <a:off x="1951232" y="207505"/>
        <a:ext cx="408512" cy="247370"/>
      </dsp:txXfrm>
    </dsp:sp>
    <dsp:sp modelId="{F44F54E4-12FA-4ED2-9EBB-83259DF65284}">
      <dsp:nvSpPr>
        <dsp:cNvPr id="0" name=""/>
        <dsp:cNvSpPr/>
      </dsp:nvSpPr>
      <dsp:spPr>
        <a:xfrm>
          <a:off x="2704342" y="0"/>
          <a:ext cx="1655953" cy="27647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-4966938"/>
                <a:satOff val="19906"/>
                <a:lumOff val="4314"/>
                <a:alphaOff val="0"/>
                <a:shade val="51000"/>
                <a:satMod val="130000"/>
              </a:schemeClr>
            </a:gs>
            <a:gs pos="80000">
              <a:schemeClr val="accent5">
                <a:hueOff val="-4966938"/>
                <a:satOff val="19906"/>
                <a:lumOff val="4314"/>
                <a:alphaOff val="0"/>
                <a:shade val="93000"/>
                <a:satMod val="130000"/>
              </a:schemeClr>
            </a:gs>
            <a:gs pos="100000">
              <a:schemeClr val="accent5">
                <a:hueOff val="-4966938"/>
                <a:satOff val="19906"/>
                <a:lumOff val="4314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9568" tIns="99568" rIns="99568" bIns="53340" numCol="1" spcCol="1270" anchor="t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r-Latn-CS" sz="1400" kern="1200"/>
            <a:t>2. Pozivanje funkcije</a:t>
          </a:r>
          <a:endParaRPr lang="en-US" sz="1400" kern="1200"/>
        </a:p>
      </dsp:txBody>
      <dsp:txXfrm>
        <a:off x="2704342" y="0"/>
        <a:ext cx="1655953" cy="662381"/>
      </dsp:txXfrm>
    </dsp:sp>
    <dsp:sp modelId="{E824BA49-A95F-4159-B983-2AE1CD44AE74}">
      <dsp:nvSpPr>
        <dsp:cNvPr id="0" name=""/>
        <dsp:cNvSpPr/>
      </dsp:nvSpPr>
      <dsp:spPr>
        <a:xfrm>
          <a:off x="2547671" y="839469"/>
          <a:ext cx="1655953" cy="2594340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5">
              <a:hueOff val="-4966938"/>
              <a:satOff val="19906"/>
              <a:lumOff val="4314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3540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85344" tIns="85344" rIns="85344" bIns="85344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sr-Latn-CS" sz="1200" kern="1200"/>
            <a:t>Pritiskom na </a:t>
          </a:r>
          <a:r>
            <a:rPr lang="sr-Latn-CS" sz="1200" b="1" kern="1200"/>
            <a:t>Fx</a:t>
          </a:r>
          <a:r>
            <a:rPr lang="sr-Latn-CS" sz="1200" kern="1200"/>
            <a:t> ili </a:t>
          </a:r>
          <a:r>
            <a:rPr lang="sr-Latn-CS" sz="1200" b="1" kern="1200"/>
            <a:t>Insert Function </a:t>
          </a:r>
          <a:r>
            <a:rPr lang="sr-Latn-CS" sz="1200" kern="1200"/>
            <a:t>dugme ispod Ribbon trake dobijamo prozor u kome (ukoliko nemamo funkciju u popisu ispid - prvo je kucamo ručno u prvo polje - Go) pronađemo funkciju IF.</a:t>
          </a:r>
          <a:endParaRPr lang="en-US" sz="1200" kern="1200"/>
        </a:p>
      </dsp:txBody>
      <dsp:txXfrm>
        <a:off x="2596172" y="887970"/>
        <a:ext cx="1558951" cy="2497338"/>
      </dsp:txXfrm>
    </dsp:sp>
    <dsp:sp modelId="{5167AA0A-BA28-4DFF-B5CC-F5B3768CDCA8}">
      <dsp:nvSpPr>
        <dsp:cNvPr id="0" name=""/>
        <dsp:cNvSpPr/>
      </dsp:nvSpPr>
      <dsp:spPr>
        <a:xfrm>
          <a:off x="4600722" y="125048"/>
          <a:ext cx="509703" cy="412284"/>
        </a:xfrm>
        <a:prstGeom prst="rightArrow">
          <a:avLst>
            <a:gd name="adj1" fmla="val 60000"/>
            <a:gd name="adj2" fmla="val 50000"/>
          </a:avLst>
        </a:prstGeom>
        <a:solidFill>
          <a:schemeClr val="accent5">
            <a:hueOff val="-9933876"/>
            <a:satOff val="39811"/>
            <a:lumOff val="8628"/>
            <a:alphaOff val="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700" kern="1200"/>
        </a:p>
      </dsp:txBody>
      <dsp:txXfrm>
        <a:off x="4600722" y="207505"/>
        <a:ext cx="386018" cy="247370"/>
      </dsp:txXfrm>
    </dsp:sp>
    <dsp:sp modelId="{7BEBC9B5-FFAC-4053-80D0-87B8F24B6E59}">
      <dsp:nvSpPr>
        <dsp:cNvPr id="0" name=""/>
        <dsp:cNvSpPr/>
      </dsp:nvSpPr>
      <dsp:spPr>
        <a:xfrm>
          <a:off x="5322001" y="0"/>
          <a:ext cx="1655953" cy="27647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-9933876"/>
                <a:satOff val="39811"/>
                <a:lumOff val="8628"/>
                <a:alphaOff val="0"/>
                <a:shade val="51000"/>
                <a:satMod val="130000"/>
              </a:schemeClr>
            </a:gs>
            <a:gs pos="80000">
              <a:schemeClr val="accent5">
                <a:hueOff val="-9933876"/>
                <a:satOff val="39811"/>
                <a:lumOff val="8628"/>
                <a:alphaOff val="0"/>
                <a:shade val="93000"/>
                <a:satMod val="130000"/>
              </a:schemeClr>
            </a:gs>
            <a:gs pos="100000">
              <a:schemeClr val="accent5">
                <a:hueOff val="-9933876"/>
                <a:satOff val="39811"/>
                <a:lumOff val="8628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99568" tIns="99568" rIns="99568" bIns="53340" numCol="1" spcCol="1270" anchor="t" anchorCtr="0">
          <a:noAutofit/>
        </a:bodyPr>
        <a:lstStyle/>
        <a:p>
          <a:pPr lvl="0" algn="l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r-Latn-CS" sz="1400" kern="1200"/>
            <a:t>3. Popunjavanje argumenata funkcije</a:t>
          </a:r>
          <a:endParaRPr lang="en-US" sz="1400" kern="1200"/>
        </a:p>
      </dsp:txBody>
      <dsp:txXfrm>
        <a:off x="5322001" y="0"/>
        <a:ext cx="1655953" cy="662381"/>
      </dsp:txXfrm>
    </dsp:sp>
    <dsp:sp modelId="{11C13200-FCA4-45B2-96C9-D040D9B56D2E}">
      <dsp:nvSpPr>
        <dsp:cNvPr id="0" name=""/>
        <dsp:cNvSpPr/>
      </dsp:nvSpPr>
      <dsp:spPr>
        <a:xfrm>
          <a:off x="5056236" y="914054"/>
          <a:ext cx="2420871" cy="256665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5">
              <a:hueOff val="-9933876"/>
              <a:satOff val="39811"/>
              <a:lumOff val="8628"/>
              <a:alphaOff val="0"/>
            </a:scheme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152400" extrusionH="63500" prstMaterial="dkEdge">
          <a:bevelT w="13540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  <dsp:txBody>
        <a:bodyPr spcFirstLastPara="0" vert="horz" wrap="square" lIns="85344" tIns="85344" rIns="85344" bIns="85344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sr-Latn-CS" sz="1200" kern="1200"/>
            <a:t>Dijaloški okvir </a:t>
          </a:r>
          <a:r>
            <a:rPr lang="sr-Latn-CS" sz="1200" b="1" kern="1200"/>
            <a:t>Function Arguments</a:t>
          </a:r>
          <a:r>
            <a:rPr lang="sr-Latn-CS" sz="1200" kern="1200"/>
            <a:t> sadrži tri polja. </a:t>
          </a:r>
          <a:endParaRPr lang="en-US" sz="1200" kern="1200"/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sr-Latn-CS" sz="1200" kern="1200"/>
            <a:t>Prvo polje služi za postavljanje uslova (testa), čiju ispravnost funkcija provjerava za svaki red u tabeli. Ako je uslov ispunjen funkcija radi ono što smo joj zadali u polju ispod, tj. Value_if_true. Ukoliko uslov nije ispunjen funkcija radi ono što smo joj zadali u polju Value_if_false. </a:t>
          </a:r>
          <a:endParaRPr lang="en-US" sz="1200" kern="1200"/>
        </a:p>
      </dsp:txBody>
      <dsp:txXfrm>
        <a:off x="5127141" y="984959"/>
        <a:ext cx="2279061" cy="242484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3">
  <dgm:title val=""/>
  <dgm:desc val=""/>
  <dgm:catLst>
    <dgm:cat type="process" pri="2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3" destOrd="0"/>
        <dgm:cxn modelId="12" srcId="1" destId="11" srcOrd="0" destOrd="0"/>
        <dgm:cxn modelId="23" srcId="2" destId="21" srcOrd="0" destOrd="0"/>
        <dgm:cxn modelId="34" srcId="3" destId="31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41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choose name="Name0">
      <dgm:if name="Name1" func="var" arg="dir" op="equ" val="norm">
        <dgm:alg type="lin"/>
      </dgm:if>
      <dgm:else name="Name2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" refType="w"/>
      <dgm:constr type="w" for="ch" ptType="sibTrans" refType="w" refFor="ch" refForName="composite" fact="0.3333"/>
      <dgm:constr type="w" for="des" forName="parTx"/>
      <dgm:constr type="h" for="des" forName="parTx" op="equ"/>
      <dgm:constr type="h" for="des" forName="parSh" op="equ"/>
      <dgm:constr type="w" for="des" forName="desTx"/>
      <dgm:constr type="h" for="des" forName="desTx" op="equ"/>
      <dgm:constr type="w" for="des" forName="parSh"/>
      <dgm:constr type="primFontSz" for="des" forName="parTx" val="65"/>
      <dgm:constr type="secFontSz" for="des" forName="desTx" refType="primFontSz" refFor="des" refForName="parTx" op="equ"/>
      <dgm:constr type="primFontSz" for="des" forName="connTx" refType="primFontSz" refFor="des" refForName="parTx" fact="0.8"/>
      <dgm:constr type="primFontSz" for="des" forName="connTx" refType="primFontSz" refFor="des" refForName="parTx" op="lte" fact="0.8"/>
      <dgm:constr type="h" for="des" forName="parTx" refType="primFontSz" refFor="des" refForName="parTx" fact="0.8"/>
      <dgm:constr type="h" for="des" forName="parSh" refType="primFontSz" refFor="des" refForName="parTx" fact="1.2"/>
      <dgm:constr type="h" for="des" forName="desTx" refType="primFontSz" refFor="des" refForName="parTx" fact="1.6"/>
      <dgm:constr type="h" for="des" forName="parSh" refType="h" refFor="des" refForName="parTx" op="lte" fact="1.5"/>
      <dgm:constr type="h" for="des" forName="parSh" refType="h" refFor="des" refForName="parTx" op="gte" fact="1.5"/>
    </dgm:constrLst>
    <dgm:ruleLst>
      <dgm:rule type="w" for="ch" forName="composite" val="0" fact="NaN" max="NaN"/>
      <dgm:rule type="primFontSz" for="des" forName="parTx" val="5" fact="NaN" max="NaN"/>
    </dgm:ruleLst>
    <dgm:forEach name="Name3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4">
          <dgm:if name="Name5" func="var" arg="dir" op="equ" val="norm">
            <dgm:constrLst>
              <dgm:constr type="h" refType="w" fact="1000"/>
              <dgm:constr type="l" for="ch" forName="parTx"/>
              <dgm:constr type="w" for="ch" forName="parTx" refType="w" fact="0.83"/>
              <dgm:constr type="t" for="ch" forName="parTx"/>
              <dgm:constr type="l" for="ch" forName="parSh"/>
              <dgm:constr type="w" for="ch" forName="parSh" refType="w" refFor="ch" refForName="parTx"/>
              <dgm:constr type="t" for="ch" forName="parSh"/>
              <dgm:constr type="l" for="ch" forName="desTx" refType="w" fact="0.17"/>
              <dgm:constr type="w" for="ch" forName="desTx" refType="w" refFor="ch" refForName="parTx"/>
              <dgm:constr type="t" for="ch" forName="desTx" refType="h" refFor="ch" refForName="parTx"/>
            </dgm:constrLst>
          </dgm:if>
          <dgm:else name="Name6">
            <dgm:constrLst>
              <dgm:constr type="h" refType="w" fact="1000"/>
              <dgm:constr type="l" for="ch" forName="parTx" refType="w" fact="0.17"/>
              <dgm:constr type="w" for="ch" forName="parTx" refType="w" fact="0.83"/>
              <dgm:constr type="t" for="ch" forName="parTx"/>
              <dgm:constr type="l" for="ch" forName="parSh" refType="w" fact="0.15"/>
              <dgm:constr type="w" for="ch" forName="parSh" refType="w" refFor="ch" refForName="parTx"/>
              <dgm:constr type="t" for="ch" forName="parSh"/>
              <dgm:constr type="l" for="ch" forName="desTx"/>
              <dgm:constr type="w" for="ch" forName="desTx" refType="w" refFor="ch" refForName="parTx"/>
              <dgm:constr type="t" for="ch" forName="desTx" refType="h" refFor="ch" refForName="parTx"/>
            </dgm:constrLst>
          </dgm:else>
        </dgm:choose>
        <dgm:ruleLst>
          <dgm:rule type="h" val="INF" fact="NaN" max="NaN"/>
        </dgm:ruleLst>
        <dgm:layoutNode name="parTx">
          <dgm:varLst>
            <dgm:chMax val="0"/>
            <dgm:chPref val="0"/>
            <dgm:bulletEnabled val="1"/>
          </dgm:varLst>
          <dgm:alg type="tx">
            <dgm:param type="parTxLTRAlign" val="l"/>
            <dgm:param type="parTxRTLAlign" val="r"/>
            <dgm:param type="txAnchorVert" val="t"/>
          </dgm:alg>
          <dgm:shape xmlns:r="http://schemas.openxmlformats.org/officeDocument/2006/relationships" type="rect" r:blip="" zOrderOff="1" hideGeom="1">
            <dgm:adjLst>
              <dgm:adj idx="1" val="0.1"/>
            </dgm:adjLst>
          </dgm:shape>
          <dgm:presOf axis="self" ptType="node"/>
          <dgm:constrLst>
            <dgm:constr type="h" refType="w" op="lte" fact="0.4"/>
            <dgm:constr type="bMarg" refType="primFontSz" fact="0.3"/>
            <dgm:constr type="h"/>
          </dgm:constrLst>
          <dgm:ruleLst>
            <dgm:rule type="h" val="INF" fact="NaN" max="NaN"/>
          </dgm:ruleLst>
        </dgm:layoutNode>
        <dgm:layoutNode name="parSh">
          <dgm:alg type="sp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 ptType="node"/>
          <dgm:constrLst>
            <dgm:constr type="h"/>
          </dgm:constrLst>
          <dgm:ruleLst/>
        </dgm:layoutNode>
        <dgm:layoutNode name="desTx" styleLbl="fgAcc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oundRect" r:blip="">
            <dgm:adjLst>
              <dgm:adj idx="1" val="0.1"/>
            </dgm:adjLst>
          </dgm:shape>
          <dgm:presOf axis="des" ptType="node"/>
          <dgm:constrLst>
            <dgm:constr type="secFontSz" val="65"/>
            <dgm:constr type="primFontSz" refType="secFontSz"/>
            <dgm:constr type="h"/>
          </dgm:constrLst>
          <dgm:ruleLst>
            <dgm:rule type="h" val="INF" fact="NaN" max="NaN"/>
          </dgm:ruleLst>
        </dgm:layoutNode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  <dgm:param type="srcNode" val="parTx"/>
            <dgm:param type="dstNode" val="parTx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Tx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g"/><Relationship Id="rId3" Type="http://schemas.openxmlformats.org/officeDocument/2006/relationships/diagramQuickStyle" Target="../diagrams/quickStyle1.xml"/><Relationship Id="rId7" Type="http://schemas.openxmlformats.org/officeDocument/2006/relationships/image" Target="../media/image2.jp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jp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4</xdr:row>
      <xdr:rowOff>47625</xdr:rowOff>
    </xdr:from>
    <xdr:to>
      <xdr:col>20</xdr:col>
      <xdr:colOff>571500</xdr:colOff>
      <xdr:row>26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5</xdr:col>
      <xdr:colOff>19050</xdr:colOff>
      <xdr:row>38</xdr:row>
      <xdr:rowOff>466725</xdr:rowOff>
    </xdr:from>
    <xdr:to>
      <xdr:col>6</xdr:col>
      <xdr:colOff>228600</xdr:colOff>
      <xdr:row>45</xdr:row>
      <xdr:rowOff>85725</xdr:rowOff>
    </xdr:to>
    <xdr:sp macro="" textlink="">
      <xdr:nvSpPr>
        <xdr:cNvPr id="3" name="Oval 2"/>
        <xdr:cNvSpPr/>
      </xdr:nvSpPr>
      <xdr:spPr>
        <a:xfrm>
          <a:off x="4105275" y="8286750"/>
          <a:ext cx="819150" cy="1333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495300</xdr:colOff>
      <xdr:row>41</xdr:row>
      <xdr:rowOff>66675</xdr:rowOff>
    </xdr:from>
    <xdr:to>
      <xdr:col>8</xdr:col>
      <xdr:colOff>466725</xdr:colOff>
      <xdr:row>42</xdr:row>
      <xdr:rowOff>161925</xdr:rowOff>
    </xdr:to>
    <xdr:sp macro="" textlink="">
      <xdr:nvSpPr>
        <xdr:cNvPr id="4" name="Right Arrow 3"/>
        <xdr:cNvSpPr/>
      </xdr:nvSpPr>
      <xdr:spPr>
        <a:xfrm>
          <a:off x="5191125" y="8839200"/>
          <a:ext cx="1190625" cy="285750"/>
        </a:xfrm>
        <a:prstGeom prst="rightArrow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8</xdr:col>
      <xdr:colOff>600075</xdr:colOff>
      <xdr:row>38</xdr:row>
      <xdr:rowOff>161924</xdr:rowOff>
    </xdr:from>
    <xdr:ext cx="2590800" cy="2162176"/>
    <xdr:sp macro="" textlink="">
      <xdr:nvSpPr>
        <xdr:cNvPr id="5" name="TextBox 4"/>
        <xdr:cNvSpPr txBox="1"/>
      </xdr:nvSpPr>
      <xdr:spPr>
        <a:xfrm>
          <a:off x="6515100" y="7981949"/>
          <a:ext cx="2590800" cy="21621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sr-Latn-CS" sz="1200"/>
            <a:t>Ovje treba obratiti</a:t>
          </a:r>
          <a:r>
            <a:rPr lang="sr-Latn-CS" sz="1200" baseline="0"/>
            <a:t> pažnju da se u posljednjoj koloni traži iznos vrijednosti uvećane za određen procenat. Npr. imamo vrijednost 100 KM. Tražimo ovu vrijednost uvećanu za 11%. Dobijamo je kad</a:t>
          </a:r>
        </a:p>
        <a:p>
          <a:r>
            <a:rPr lang="sr-Latn-CS" sz="1200" baseline="0"/>
            <a:t>100*1.11=111 KM. </a:t>
          </a:r>
        </a:p>
        <a:p>
          <a:r>
            <a:rPr lang="sr-Latn-CS" sz="1200" baseline="0"/>
            <a:t>Ili </a:t>
          </a:r>
        </a:p>
        <a:p>
          <a:r>
            <a:rPr lang="sr-Latn-CS" sz="1200" baseline="0"/>
            <a:t>100*(1+0.11)=111 KM </a:t>
          </a:r>
        </a:p>
        <a:p>
          <a:r>
            <a:rPr lang="sr-Latn-CS" sz="1200" baseline="0"/>
            <a:t>ili </a:t>
          </a:r>
        </a:p>
        <a:p>
          <a:r>
            <a:rPr lang="sr-Latn-CS" sz="1200" baseline="0"/>
            <a:t>100+(100*0.11)=100 + 11=111 KM</a:t>
          </a:r>
          <a:endParaRPr lang="en-US" sz="1200"/>
        </a:p>
      </xdr:txBody>
    </xdr:sp>
    <xdr:clientData/>
  </xdr:oneCellAnchor>
  <xdr:twoCellAnchor editAs="oneCell">
    <xdr:from>
      <xdr:col>23</xdr:col>
      <xdr:colOff>0</xdr:colOff>
      <xdr:row>7</xdr:row>
      <xdr:rowOff>28574</xdr:rowOff>
    </xdr:from>
    <xdr:to>
      <xdr:col>31</xdr:col>
      <xdr:colOff>514350</xdr:colOff>
      <xdr:row>19</xdr:row>
      <xdr:rowOff>133349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" t="1087" r="29791" b="35652"/>
        <a:stretch/>
      </xdr:blipFill>
      <xdr:spPr>
        <a:xfrm>
          <a:off x="15059025" y="1562099"/>
          <a:ext cx="5391150" cy="2771775"/>
        </a:xfrm>
        <a:prstGeom prst="rect">
          <a:avLst/>
        </a:prstGeom>
      </xdr:spPr>
    </xdr:pic>
    <xdr:clientData/>
  </xdr:twoCellAnchor>
  <xdr:oneCellAnchor>
    <xdr:from>
      <xdr:col>23</xdr:col>
      <xdr:colOff>28575</xdr:colOff>
      <xdr:row>5</xdr:row>
      <xdr:rowOff>0</xdr:rowOff>
    </xdr:from>
    <xdr:ext cx="4153638" cy="342786"/>
    <xdr:sp macro="" textlink="">
      <xdr:nvSpPr>
        <xdr:cNvPr id="7" name="TextBox 6"/>
        <xdr:cNvSpPr txBox="1"/>
      </xdr:nvSpPr>
      <xdr:spPr>
        <a:xfrm>
          <a:off x="15087600" y="1152525"/>
          <a:ext cx="4153638" cy="342786"/>
        </a:xfrm>
        <a:prstGeom prst="rect">
          <a:avLst/>
        </a:prstGeom>
        <a:solidFill>
          <a:srgbClr val="FF66CC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600"/>
            <a:t>Primjer</a:t>
          </a:r>
          <a:r>
            <a:rPr lang="bs-Latn-BA" sz="1600" baseline="0"/>
            <a:t> popunjavanja IF funkcije za </a:t>
          </a:r>
          <a:r>
            <a:rPr lang="bs-Latn-BA" sz="1600" b="1" baseline="0"/>
            <a:t>prvi</a:t>
          </a:r>
          <a:r>
            <a:rPr lang="bs-Latn-BA" sz="1600" baseline="0"/>
            <a:t> zadatak</a:t>
          </a:r>
          <a:endParaRPr lang="en-US" sz="1600"/>
        </a:p>
      </xdr:txBody>
    </xdr:sp>
    <xdr:clientData/>
  </xdr:oneCellAnchor>
  <xdr:twoCellAnchor editAs="oneCell">
    <xdr:from>
      <xdr:col>23</xdr:col>
      <xdr:colOff>9526</xdr:colOff>
      <xdr:row>22</xdr:row>
      <xdr:rowOff>57150</xdr:rowOff>
    </xdr:from>
    <xdr:to>
      <xdr:col>31</xdr:col>
      <xdr:colOff>581026</xdr:colOff>
      <xdr:row>37</xdr:row>
      <xdr:rowOff>38100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4" r="30159" b="33913"/>
        <a:stretch/>
      </xdr:blipFill>
      <xdr:spPr>
        <a:xfrm>
          <a:off x="15068551" y="4829175"/>
          <a:ext cx="5448300" cy="2838450"/>
        </a:xfrm>
        <a:prstGeom prst="rect">
          <a:avLst/>
        </a:prstGeom>
      </xdr:spPr>
    </xdr:pic>
    <xdr:clientData/>
  </xdr:twoCellAnchor>
  <xdr:oneCellAnchor>
    <xdr:from>
      <xdr:col>23</xdr:col>
      <xdr:colOff>19050</xdr:colOff>
      <xdr:row>20</xdr:row>
      <xdr:rowOff>9525</xdr:rowOff>
    </xdr:from>
    <xdr:ext cx="4265335" cy="342786"/>
    <xdr:sp macro="" textlink="">
      <xdr:nvSpPr>
        <xdr:cNvPr id="9" name="TextBox 8"/>
        <xdr:cNvSpPr txBox="1"/>
      </xdr:nvSpPr>
      <xdr:spPr>
        <a:xfrm>
          <a:off x="15078075" y="4400550"/>
          <a:ext cx="4265335" cy="342786"/>
        </a:xfrm>
        <a:prstGeom prst="rect">
          <a:avLst/>
        </a:prstGeom>
        <a:solidFill>
          <a:srgbClr val="FF3399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600"/>
            <a:t>Primjer</a:t>
          </a:r>
          <a:r>
            <a:rPr lang="bs-Latn-BA" sz="1600" baseline="0"/>
            <a:t> popunjavanja IF funkcije za </a:t>
          </a:r>
          <a:r>
            <a:rPr lang="bs-Latn-BA" sz="1600" b="1" baseline="0"/>
            <a:t>drugi</a:t>
          </a:r>
          <a:r>
            <a:rPr lang="bs-Latn-BA" sz="1600" baseline="0"/>
            <a:t> zadatak</a:t>
          </a:r>
          <a:endParaRPr lang="en-US" sz="1600"/>
        </a:p>
      </xdr:txBody>
    </xdr:sp>
    <xdr:clientData/>
  </xdr:oneCellAnchor>
  <xdr:twoCellAnchor editAs="oneCell">
    <xdr:from>
      <xdr:col>23</xdr:col>
      <xdr:colOff>57150</xdr:colOff>
      <xdr:row>44</xdr:row>
      <xdr:rowOff>161925</xdr:rowOff>
    </xdr:from>
    <xdr:to>
      <xdr:col>32</xdr:col>
      <xdr:colOff>47625</xdr:colOff>
      <xdr:row>59</xdr:row>
      <xdr:rowOff>152400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048" b="35000"/>
        <a:stretch/>
      </xdr:blipFill>
      <xdr:spPr>
        <a:xfrm>
          <a:off x="15116175" y="9505950"/>
          <a:ext cx="5476875" cy="2847975"/>
        </a:xfrm>
        <a:prstGeom prst="rect">
          <a:avLst/>
        </a:prstGeom>
      </xdr:spPr>
    </xdr:pic>
    <xdr:clientData/>
  </xdr:twoCellAnchor>
  <xdr:oneCellAnchor>
    <xdr:from>
      <xdr:col>23</xdr:col>
      <xdr:colOff>66675</xdr:colOff>
      <xdr:row>42</xdr:row>
      <xdr:rowOff>104775</xdr:rowOff>
    </xdr:from>
    <xdr:ext cx="4386394" cy="342786"/>
    <xdr:sp macro="" textlink="">
      <xdr:nvSpPr>
        <xdr:cNvPr id="11" name="TextBox 10"/>
        <xdr:cNvSpPr txBox="1"/>
      </xdr:nvSpPr>
      <xdr:spPr>
        <a:xfrm>
          <a:off x="15125700" y="9067800"/>
          <a:ext cx="4386394" cy="342786"/>
        </a:xfrm>
        <a:prstGeom prst="rect">
          <a:avLst/>
        </a:prstGeom>
        <a:solidFill>
          <a:srgbClr val="FF3399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600"/>
            <a:t>Primjer</a:t>
          </a:r>
          <a:r>
            <a:rPr lang="bs-Latn-BA" sz="1600" baseline="0"/>
            <a:t> popunjavanja IF funkcije za </a:t>
          </a:r>
          <a:r>
            <a:rPr lang="bs-Latn-BA" sz="1600" b="1" baseline="0"/>
            <a:t>četvrti</a:t>
          </a:r>
          <a:r>
            <a:rPr lang="bs-Latn-BA" sz="1600" baseline="0"/>
            <a:t> zadatak</a:t>
          </a:r>
          <a:endParaRPr lang="en-US" sz="1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295275</xdr:colOff>
      <xdr:row>0</xdr:row>
      <xdr:rowOff>95250</xdr:rowOff>
    </xdr:from>
    <xdr:ext cx="759310" cy="781240"/>
    <xdr:sp macro="" textlink="">
      <xdr:nvSpPr>
        <xdr:cNvPr id="2" name="TextBox 1"/>
        <xdr:cNvSpPr txBox="1"/>
      </xdr:nvSpPr>
      <xdr:spPr>
        <a:xfrm>
          <a:off x="10487025" y="95250"/>
          <a:ext cx="759310" cy="781240"/>
        </a:xfrm>
        <a:prstGeom prst="rect">
          <a:avLst/>
        </a:prstGeom>
        <a:solidFill>
          <a:schemeClr val="accent4">
            <a:lumMod val="75000"/>
            <a:alpha val="34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Mb=1</a:t>
          </a:r>
        </a:p>
        <a:p>
          <a:r>
            <a:rPr lang="sr-Latn-CS" sz="1100"/>
            <a:t>Zoova</a:t>
          </a:r>
          <a:r>
            <a:rPr lang="en-US" sz="1100"/>
            <a:t>=2</a:t>
          </a:r>
        </a:p>
        <a:p>
          <a:r>
            <a:rPr lang="en-US" sz="1100"/>
            <a:t>Micro S=3</a:t>
          </a:r>
        </a:p>
        <a:p>
          <a:r>
            <a:rPr lang="en-US" sz="1100"/>
            <a:t>Alum=4</a:t>
          </a:r>
        </a:p>
      </xdr:txBody>
    </xdr:sp>
    <xdr:clientData/>
  </xdr:oneCellAnchor>
  <xdr:twoCellAnchor>
    <xdr:from>
      <xdr:col>10</xdr:col>
      <xdr:colOff>423333</xdr:colOff>
      <xdr:row>1</xdr:row>
      <xdr:rowOff>507999</xdr:rowOff>
    </xdr:from>
    <xdr:to>
      <xdr:col>11</xdr:col>
      <xdr:colOff>63500</xdr:colOff>
      <xdr:row>23</xdr:row>
      <xdr:rowOff>84666</xdr:rowOff>
    </xdr:to>
    <xdr:sp macro="" textlink="">
      <xdr:nvSpPr>
        <xdr:cNvPr id="3" name="Rounded Rectangle 2"/>
        <xdr:cNvSpPr/>
      </xdr:nvSpPr>
      <xdr:spPr>
        <a:xfrm>
          <a:off x="8195733" y="698499"/>
          <a:ext cx="726017" cy="414866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hr-HR" sz="1100"/>
        </a:p>
      </xdr:txBody>
    </xdr:sp>
    <xdr:clientData/>
  </xdr:twoCellAnchor>
  <xdr:twoCellAnchor>
    <xdr:from>
      <xdr:col>11</xdr:col>
      <xdr:colOff>63501</xdr:colOff>
      <xdr:row>23</xdr:row>
      <xdr:rowOff>42334</xdr:rowOff>
    </xdr:from>
    <xdr:to>
      <xdr:col>13</xdr:col>
      <xdr:colOff>243418</xdr:colOff>
      <xdr:row>25</xdr:row>
      <xdr:rowOff>116417</xdr:rowOff>
    </xdr:to>
    <xdr:cxnSp macro="">
      <xdr:nvCxnSpPr>
        <xdr:cNvPr id="4" name="Straight Arrow Connector 3"/>
        <xdr:cNvCxnSpPr/>
      </xdr:nvCxnSpPr>
      <xdr:spPr>
        <a:xfrm>
          <a:off x="8921751" y="4804834"/>
          <a:ext cx="1513417" cy="45508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254000</xdr:colOff>
      <xdr:row>23</xdr:row>
      <xdr:rowOff>116416</xdr:rowOff>
    </xdr:from>
    <xdr:ext cx="2582334" cy="953466"/>
    <xdr:sp macro="" textlink="">
      <xdr:nvSpPr>
        <xdr:cNvPr id="5" name="TextBox 4"/>
        <xdr:cNvSpPr txBox="1"/>
      </xdr:nvSpPr>
      <xdr:spPr>
        <a:xfrm>
          <a:off x="10445750" y="4878916"/>
          <a:ext cx="2582334" cy="953466"/>
        </a:xfrm>
        <a:prstGeom prst="rect">
          <a:avLst/>
        </a:prstGeom>
        <a:solidFill>
          <a:srgbClr val="00B050">
            <a:alpha val="59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hr-HR" sz="1100"/>
            <a:t>Imenujte obim ćelija K3:K23 sa "Ukupan_promet".</a:t>
          </a:r>
          <a:r>
            <a:rPr lang="hr-HR" sz="1100" baseline="0"/>
            <a:t> Kako? Označite ovaj obim ćelija, zatim se pozicionirajte u polje imena ćelije (gore skroz desno) i Upišite ručno "Ukupan_promet". Enter.</a:t>
          </a:r>
          <a:endParaRPr lang="hr-HR" sz="1100"/>
        </a:p>
      </xdr:txBody>
    </xdr:sp>
    <xdr:clientData/>
  </xdr:oneCellAnchor>
  <xdr:oneCellAnchor>
    <xdr:from>
      <xdr:col>8</xdr:col>
      <xdr:colOff>609600</xdr:colOff>
      <xdr:row>30</xdr:row>
      <xdr:rowOff>142875</xdr:rowOff>
    </xdr:from>
    <xdr:ext cx="3257550" cy="609013"/>
    <xdr:sp macro="" textlink="">
      <xdr:nvSpPr>
        <xdr:cNvPr id="6" name="TextBox 5"/>
        <xdr:cNvSpPr txBox="1"/>
      </xdr:nvSpPr>
      <xdr:spPr>
        <a:xfrm>
          <a:off x="6743700" y="6238875"/>
          <a:ext cx="3257550" cy="609013"/>
        </a:xfrm>
        <a:prstGeom prst="rect">
          <a:avLst/>
        </a:prstGeom>
        <a:solidFill>
          <a:srgbClr val="00B050">
            <a:alpha val="59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hr-HR" sz="1100"/>
            <a:t>Da</a:t>
          </a:r>
          <a:r>
            <a:rPr lang="hr-HR" sz="1100" baseline="0"/>
            <a:t> biste vidjeli sintaksu bilo koje funkcije, kliknite  na polje u kome se nalazi rezultat formule, a zatim na polje Fx (nalazi se ispred polja sa formulom).</a:t>
          </a:r>
          <a:endParaRPr lang="hr-HR" sz="1100"/>
        </a:p>
      </xdr:txBody>
    </xdr:sp>
    <xdr:clientData/>
  </xdr:oneCellAnchor>
  <xdr:twoCellAnchor>
    <xdr:from>
      <xdr:col>8</xdr:col>
      <xdr:colOff>0</xdr:colOff>
      <xdr:row>31</xdr:row>
      <xdr:rowOff>85725</xdr:rowOff>
    </xdr:from>
    <xdr:to>
      <xdr:col>8</xdr:col>
      <xdr:colOff>609600</xdr:colOff>
      <xdr:row>32</xdr:row>
      <xdr:rowOff>66382</xdr:rowOff>
    </xdr:to>
    <xdr:cxnSp macro="">
      <xdr:nvCxnSpPr>
        <xdr:cNvPr id="7" name="Straight Arrow Connector 6"/>
        <xdr:cNvCxnSpPr>
          <a:endCxn id="6" idx="1"/>
        </xdr:cNvCxnSpPr>
      </xdr:nvCxnSpPr>
      <xdr:spPr>
        <a:xfrm>
          <a:off x="6134100" y="6372225"/>
          <a:ext cx="609600" cy="171157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104775</xdr:colOff>
      <xdr:row>61</xdr:row>
      <xdr:rowOff>152400</xdr:rowOff>
    </xdr:from>
    <xdr:ext cx="3423886" cy="264560"/>
    <xdr:sp macro="" textlink="">
      <xdr:nvSpPr>
        <xdr:cNvPr id="8" name="TextBox 7"/>
        <xdr:cNvSpPr txBox="1"/>
      </xdr:nvSpPr>
      <xdr:spPr>
        <a:xfrm>
          <a:off x="5429250" y="13039725"/>
          <a:ext cx="3423886" cy="264560"/>
        </a:xfrm>
        <a:prstGeom prst="rect">
          <a:avLst/>
        </a:prstGeom>
        <a:solidFill>
          <a:srgbClr val="00B050">
            <a:alpha val="54000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hr-HR" sz="1100"/>
            <a:t>Page Layout - Page Setup - Page - Fit to: 1, wide by:</a:t>
          </a:r>
          <a:r>
            <a:rPr lang="hr-HR" sz="1100" baseline="0"/>
            <a:t> 1 tall</a:t>
          </a:r>
          <a:endParaRPr lang="hr-HR" sz="1100"/>
        </a:p>
      </xdr:txBody>
    </xdr:sp>
    <xdr:clientData/>
  </xdr:oneCellAnchor>
  <xdr:twoCellAnchor>
    <xdr:from>
      <xdr:col>15</xdr:col>
      <xdr:colOff>529166</xdr:colOff>
      <xdr:row>1</xdr:row>
      <xdr:rowOff>359832</xdr:rowOff>
    </xdr:from>
    <xdr:to>
      <xdr:col>21</xdr:col>
      <xdr:colOff>52917</xdr:colOff>
      <xdr:row>10</xdr:row>
      <xdr:rowOff>190499</xdr:rowOff>
    </xdr:to>
    <xdr:sp macro="" textlink="">
      <xdr:nvSpPr>
        <xdr:cNvPr id="9" name="Rectangular Callout 8"/>
        <xdr:cNvSpPr/>
      </xdr:nvSpPr>
      <xdr:spPr>
        <a:xfrm>
          <a:off x="12016316" y="550332"/>
          <a:ext cx="3238501" cy="1926167"/>
        </a:xfrm>
        <a:prstGeom prst="wedgeRectCallout">
          <a:avLst>
            <a:gd name="adj1" fmla="val -73041"/>
            <a:gd name="adj2" fmla="val -60000"/>
          </a:avLst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r-Latn-CS" sz="1100" b="1">
              <a:solidFill>
                <a:srgbClr val="FFFF00"/>
              </a:solidFill>
            </a:rPr>
            <a:t>Kako</a:t>
          </a:r>
          <a:r>
            <a:rPr lang="sr-Latn-CS" sz="1100" b="1" baseline="0">
              <a:solidFill>
                <a:srgbClr val="FFFF00"/>
              </a:solidFill>
            </a:rPr>
            <a:t> se ubacuje Text Box?</a:t>
          </a:r>
        </a:p>
        <a:p>
          <a:pPr algn="ctr"/>
          <a:r>
            <a:rPr lang="sr-Latn-CS" sz="1100" b="1" baseline="0"/>
            <a:t>Text Box je tekstualni okvir. Meni Insert, kartica Text, dugme Text Box. Zatim kliknemo LTM na radni list gdje želimo pozicionirati Text Box i odmah počnemo kucati tekst. Za uređenje Text Boxa, označite ga (LTM), zatim DTM, opcija Format Shape, Kartica Fill gdje odaberemo boju, a na opciji Transparency odaberemo stepen "providnosti". </a:t>
          </a:r>
          <a:endParaRPr lang="en-US" sz="1100" b="1"/>
        </a:p>
      </xdr:txBody>
    </xdr:sp>
    <xdr:clientData/>
  </xdr:twoCellAnchor>
  <xdr:oneCellAnchor>
    <xdr:from>
      <xdr:col>1</xdr:col>
      <xdr:colOff>595314</xdr:colOff>
      <xdr:row>67</xdr:row>
      <xdr:rowOff>95250</xdr:rowOff>
    </xdr:from>
    <xdr:ext cx="10215562" cy="6453188"/>
    <xdr:sp macro="" textlink="">
      <xdr:nvSpPr>
        <xdr:cNvPr id="10" name="TextBox 9"/>
        <xdr:cNvSpPr txBox="1"/>
      </xdr:nvSpPr>
      <xdr:spPr>
        <a:xfrm>
          <a:off x="1654970" y="15073313"/>
          <a:ext cx="10215562" cy="6453188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lang="sr-Latn-CS" sz="1400" b="1" i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ANALIZA PRODAJE I DISTRIBUCIJE PREDUZEĆA KOJE </a:t>
          </a:r>
          <a:endParaRPr lang="en-US" sz="1400" b="1" i="1">
            <a:solidFill>
              <a:schemeClr val="accent6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 i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UVOZI KOZMETIČKE PROIZVODE</a:t>
          </a:r>
          <a:endParaRPr lang="en-US" sz="1400" b="1" i="1">
            <a:solidFill>
              <a:schemeClr val="accent6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Uputstvo se odnosi na zadatak sa Komercijalistima. U tabeli su predstavljeni klijenti (frizerski saloni, parfimerije)</a:t>
          </a: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jedne male firme iz Banja Luke koja se bavi uvozom, distribucijom i prodajom određenih kozmetičkih preparata u različitim </a:t>
          </a: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gradovima u BiH. Firma zapošljava nekoliko komercijalista koji opskrbljuju navedene poslovne partnere (kupce) u različitim gradovma.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U radni list „Zadatak komercijalisti“ ubaciti tekstualni okvir. Obojiti pozadinu bojom po izboru ali podesiti transparentnost boje </a:t>
          </a: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bar na 50%. Upisati: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Mb=1, Zoova=2, Micro S=3, Alum=4. Zamijeniti navedenim brojevima podatke u koloni F pod nazivom Konkurencija koristeći </a:t>
          </a: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funkciju Replace.(Mb se mijenja sa 1... itd)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U koloni G, koristeći logičku funkciju IF, postaviti da se pojavljuje riječ “Da” ukoliko kupac radi sa konkurencijom, </a:t>
          </a: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tj. ukoliko nabavlja artikle i od drugih firmi, a tekst “Nema konk.” ako kupac ne sarađuje ni sa kim (ako je polje prazno). 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U koloni K, Ukupan promet, treba sabrati promet za svakog kupca (za prva tri mjeseca) na način da prvo unesete znak jednako, </a:t>
          </a: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 unesete formulu, a zatim primijenite ručicu za automatsko popunjavanje. 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Uslovno formatirajte kolonu sa ukupnim prometom, tako da se označe brojevi manji od 510. Prihvatite podrazumijevano </a:t>
          </a: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(ponuđeno) formatiranje bojama. 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Popunite kolonu L – tip partnera prema prometu koristeći funkciju IF na način da za svakog kupca koji ima promet </a:t>
          </a: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veći ili jedank 999 KM dobijemo polje u kojem piše “Zad.” (znači zadovoljava) I za svakog kupca čiji je ukupni promet </a:t>
          </a: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manji od tog iznosa da dobijemo polje u kojem piše “Prom.akt.” (znači da se tom kupcu trebaju davati različiti podsticaji </a:t>
          </a: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 vidu promotivnih aktivnosti i popusta). 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6. Izračunajte prosječni promet u koloni M upotrebom odgovarajuće formule. 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r-Latn-C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7/Downloads/1667317-poslovna-informatika-eksel-iii-dvoas-uraen-primjer-sa-objanjenjima-2013-11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orija"/>
      <sheetName val="Pivot_teorija"/>
      <sheetName val="Adrese_teorija"/>
      <sheetName val="Zadatak"/>
      <sheetName val="Sheet3"/>
    </sheetNames>
    <sheetDataSet>
      <sheetData sheetId="0"/>
      <sheetData sheetId="1"/>
      <sheetData sheetId="2">
        <row r="10">
          <cell r="I10">
            <v>1.17</v>
          </cell>
        </row>
      </sheetData>
      <sheetData sheetId="3">
        <row r="3">
          <cell r="D3" t="str">
            <v>Marko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9"/>
  <sheetViews>
    <sheetView tabSelected="1" zoomScale="70" zoomScaleNormal="70" workbookViewId="0">
      <selection activeCell="H41" sqref="H41"/>
    </sheetView>
  </sheetViews>
  <sheetFormatPr defaultRowHeight="15" x14ac:dyDescent="0.25"/>
  <cols>
    <col min="2" max="2" width="11.85546875" customWidth="1"/>
    <col min="3" max="3" width="18.7109375" customWidth="1"/>
    <col min="4" max="4" width="12.42578125" customWidth="1"/>
    <col min="8" max="8" width="12.28515625" customWidth="1"/>
  </cols>
  <sheetData>
    <row r="2" spans="2:15" x14ac:dyDescent="0.25">
      <c r="B2" s="36" t="s">
        <v>90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30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5" x14ac:dyDescent="0.25">
      <c r="B4" t="s">
        <v>91</v>
      </c>
    </row>
    <row r="5" spans="2:15" x14ac:dyDescent="0.25">
      <c r="I5" s="21"/>
    </row>
    <row r="6" spans="2:15" x14ac:dyDescent="0.25">
      <c r="B6" t="s">
        <v>92</v>
      </c>
      <c r="I6" s="21"/>
    </row>
    <row r="8" spans="2:15" ht="31.5" customHeight="1" x14ac:dyDescent="0.25">
      <c r="B8" s="22" t="s">
        <v>35</v>
      </c>
      <c r="C8" s="32" t="s">
        <v>93</v>
      </c>
      <c r="D8" s="23" t="s">
        <v>94</v>
      </c>
    </row>
    <row r="9" spans="2:15" x14ac:dyDescent="0.25">
      <c r="B9" t="s">
        <v>88</v>
      </c>
      <c r="C9" s="20">
        <v>2</v>
      </c>
      <c r="D9" s="24" t="str">
        <f>IF(C9:C13&gt;=2.5,"Položio","Pao")</f>
        <v>Pao</v>
      </c>
    </row>
    <row r="10" spans="2:15" x14ac:dyDescent="0.25">
      <c r="B10" s="25" t="s">
        <v>24</v>
      </c>
      <c r="C10" s="20">
        <v>5</v>
      </c>
      <c r="D10" s="24" t="str">
        <f t="shared" ref="D10:D13" si="0">IF(C10:C14&gt;=2.5,"Položio","Pao")</f>
        <v>Položio</v>
      </c>
    </row>
    <row r="11" spans="2:15" x14ac:dyDescent="0.25">
      <c r="B11" s="25" t="s">
        <v>95</v>
      </c>
      <c r="C11" s="20">
        <v>3</v>
      </c>
      <c r="D11" s="24" t="str">
        <f t="shared" si="0"/>
        <v>Položio</v>
      </c>
    </row>
    <row r="12" spans="2:15" x14ac:dyDescent="0.25">
      <c r="B12" s="25" t="s">
        <v>96</v>
      </c>
      <c r="C12" s="20">
        <v>0</v>
      </c>
      <c r="D12" s="24" t="str">
        <f t="shared" si="0"/>
        <v>Pao</v>
      </c>
    </row>
    <row r="13" spans="2:15" x14ac:dyDescent="0.25">
      <c r="B13" s="25" t="s">
        <v>97</v>
      </c>
      <c r="C13" s="20">
        <v>4</v>
      </c>
      <c r="D13" s="24" t="str">
        <f t="shared" si="0"/>
        <v>Položio</v>
      </c>
    </row>
    <row r="16" spans="2:15" ht="28.5" customHeight="1" x14ac:dyDescent="0.25">
      <c r="B16" s="26" t="s">
        <v>98</v>
      </c>
    </row>
    <row r="17" spans="2:8" x14ac:dyDescent="0.25">
      <c r="B17" s="23" t="s">
        <v>99</v>
      </c>
      <c r="C17" s="23" t="s">
        <v>100</v>
      </c>
      <c r="D17" s="23" t="s">
        <v>101</v>
      </c>
    </row>
    <row r="18" spans="2:8" x14ac:dyDescent="0.25">
      <c r="B18" t="s">
        <v>102</v>
      </c>
      <c r="C18" s="20" t="s">
        <v>103</v>
      </c>
      <c r="D18" s="27" t="str">
        <f>IF(C18:C24&lt;&gt;0,"Potvrda","Inspekcija")</f>
        <v>Potvrda</v>
      </c>
    </row>
    <row r="19" spans="2:8" x14ac:dyDescent="0.25">
      <c r="B19" t="s">
        <v>104</v>
      </c>
      <c r="C19" s="20" t="s">
        <v>105</v>
      </c>
      <c r="D19" s="27" t="str">
        <f t="shared" ref="D19:D24" si="1">IF(C19:C25&lt;&gt;0,"Potvrda","Inspekcija")</f>
        <v>Potvrda</v>
      </c>
    </row>
    <row r="20" spans="2:8" x14ac:dyDescent="0.25">
      <c r="B20" t="s">
        <v>106</v>
      </c>
      <c r="C20" s="20"/>
      <c r="D20" s="27" t="str">
        <f t="shared" si="1"/>
        <v>Inspekcija</v>
      </c>
    </row>
    <row r="21" spans="2:8" x14ac:dyDescent="0.25">
      <c r="B21" t="s">
        <v>107</v>
      </c>
      <c r="C21" s="20" t="s">
        <v>108</v>
      </c>
      <c r="D21" s="27" t="str">
        <f t="shared" si="1"/>
        <v>Potvrda</v>
      </c>
    </row>
    <row r="22" spans="2:8" x14ac:dyDescent="0.25">
      <c r="B22" t="s">
        <v>109</v>
      </c>
      <c r="C22" s="20"/>
      <c r="D22" s="27" t="str">
        <f t="shared" si="1"/>
        <v>Inspekcija</v>
      </c>
    </row>
    <row r="23" spans="2:8" x14ac:dyDescent="0.25">
      <c r="B23" t="s">
        <v>110</v>
      </c>
      <c r="C23" s="20" t="s">
        <v>111</v>
      </c>
      <c r="D23" s="27" t="str">
        <f t="shared" si="1"/>
        <v>Potvrda</v>
      </c>
    </row>
    <row r="24" spans="2:8" x14ac:dyDescent="0.25">
      <c r="B24" t="s">
        <v>112</v>
      </c>
      <c r="C24" s="20"/>
      <c r="D24" s="27" t="str">
        <f t="shared" si="1"/>
        <v>Inspekcija</v>
      </c>
    </row>
    <row r="27" spans="2:8" x14ac:dyDescent="0.25">
      <c r="B27" t="s">
        <v>113</v>
      </c>
    </row>
    <row r="29" spans="2:8" x14ac:dyDescent="0.25">
      <c r="B29" s="37" t="s">
        <v>114</v>
      </c>
      <c r="C29" s="37"/>
      <c r="D29" s="28" t="s">
        <v>115</v>
      </c>
      <c r="E29" s="28" t="s">
        <v>116</v>
      </c>
      <c r="F29" s="28" t="s">
        <v>117</v>
      </c>
      <c r="G29" s="28" t="s">
        <v>118</v>
      </c>
      <c r="H29" s="29" t="s">
        <v>119</v>
      </c>
    </row>
    <row r="30" spans="2:8" x14ac:dyDescent="0.25">
      <c r="B30" s="33" t="s">
        <v>120</v>
      </c>
      <c r="C30" s="33"/>
      <c r="D30">
        <v>38</v>
      </c>
      <c r="E30">
        <v>6</v>
      </c>
      <c r="F30">
        <v>2</v>
      </c>
      <c r="G30">
        <f>D30-E30+F30</f>
        <v>34</v>
      </c>
      <c r="H30" s="30" t="str">
        <f>IF(E30&lt;F30,"2 KM","Besplatno")</f>
        <v>Besplatno</v>
      </c>
    </row>
    <row r="31" spans="2:8" x14ac:dyDescent="0.25">
      <c r="B31" s="33" t="s">
        <v>121</v>
      </c>
      <c r="C31" s="33"/>
      <c r="D31">
        <v>47</v>
      </c>
      <c r="E31">
        <v>3</v>
      </c>
      <c r="F31">
        <v>8</v>
      </c>
      <c r="G31">
        <f t="shared" ref="G31:G34" si="2">D31-E31+F31</f>
        <v>52</v>
      </c>
      <c r="H31" s="30" t="str">
        <f t="shared" ref="H31:H34" si="3">IF(E31&lt;F31,"2 KM","Besplatno")</f>
        <v>2 KM</v>
      </c>
    </row>
    <row r="32" spans="2:8" x14ac:dyDescent="0.25">
      <c r="B32" s="33" t="s">
        <v>122</v>
      </c>
      <c r="C32" s="33"/>
      <c r="D32">
        <v>20</v>
      </c>
      <c r="E32">
        <v>1</v>
      </c>
      <c r="F32">
        <v>5</v>
      </c>
      <c r="G32">
        <f t="shared" si="2"/>
        <v>24</v>
      </c>
      <c r="H32" s="30" t="str">
        <f t="shared" si="3"/>
        <v>2 KM</v>
      </c>
    </row>
    <row r="33" spans="2:8" x14ac:dyDescent="0.25">
      <c r="B33" s="33" t="s">
        <v>123</v>
      </c>
      <c r="C33" s="33"/>
      <c r="D33">
        <v>109</v>
      </c>
      <c r="E33">
        <v>19</v>
      </c>
      <c r="F33">
        <v>7</v>
      </c>
      <c r="G33">
        <f t="shared" si="2"/>
        <v>97</v>
      </c>
      <c r="H33" s="30" t="str">
        <f t="shared" si="3"/>
        <v>Besplatno</v>
      </c>
    </row>
    <row r="34" spans="2:8" x14ac:dyDescent="0.25">
      <c r="B34" s="33" t="s">
        <v>124</v>
      </c>
      <c r="C34" s="33"/>
      <c r="D34">
        <v>54</v>
      </c>
      <c r="E34">
        <v>1</v>
      </c>
      <c r="F34">
        <v>6</v>
      </c>
      <c r="G34">
        <f t="shared" si="2"/>
        <v>59</v>
      </c>
      <c r="H34" s="30" t="str">
        <f t="shared" si="3"/>
        <v>2 KM</v>
      </c>
    </row>
    <row r="37" spans="2:8" x14ac:dyDescent="0.25">
      <c r="B37" t="s">
        <v>125</v>
      </c>
    </row>
    <row r="39" spans="2:8" ht="45" x14ac:dyDescent="0.25">
      <c r="B39" s="22" t="s">
        <v>126</v>
      </c>
      <c r="C39" s="22" t="s">
        <v>115</v>
      </c>
      <c r="D39" s="22" t="s">
        <v>127</v>
      </c>
      <c r="E39" s="22" t="s">
        <v>128</v>
      </c>
      <c r="F39" s="31" t="s">
        <v>129</v>
      </c>
    </row>
    <row r="40" spans="2:8" x14ac:dyDescent="0.25">
      <c r="B40" t="s">
        <v>130</v>
      </c>
      <c r="C40">
        <v>12000</v>
      </c>
      <c r="D40" s="34" t="s">
        <v>131</v>
      </c>
      <c r="E40" s="34"/>
      <c r="F40">
        <f>IF(C40&lt;=19000,C40*1.11,C40*1.18)</f>
        <v>13320.000000000002</v>
      </c>
    </row>
    <row r="41" spans="2:8" x14ac:dyDescent="0.25">
      <c r="B41" s="25" t="s">
        <v>132</v>
      </c>
      <c r="C41">
        <v>18000</v>
      </c>
      <c r="D41" s="35"/>
      <c r="E41" s="35"/>
      <c r="F41">
        <f t="shared" ref="F41:F45" si="4">IF(C41&lt;=19000,C41*1.11,C41*1.18)</f>
        <v>19980</v>
      </c>
    </row>
    <row r="42" spans="2:8" x14ac:dyDescent="0.25">
      <c r="B42" s="25" t="s">
        <v>133</v>
      </c>
      <c r="C42">
        <v>17000</v>
      </c>
      <c r="D42" s="35"/>
      <c r="E42" s="35"/>
      <c r="F42">
        <f t="shared" si="4"/>
        <v>18870</v>
      </c>
    </row>
    <row r="43" spans="2:8" x14ac:dyDescent="0.25">
      <c r="B43" s="25" t="s">
        <v>134</v>
      </c>
      <c r="C43">
        <v>22000</v>
      </c>
      <c r="D43" s="35"/>
      <c r="E43" s="35"/>
      <c r="F43">
        <f t="shared" si="4"/>
        <v>25960</v>
      </c>
    </row>
    <row r="44" spans="2:8" x14ac:dyDescent="0.25">
      <c r="B44" s="25" t="s">
        <v>135</v>
      </c>
      <c r="C44">
        <v>24000</v>
      </c>
      <c r="D44" s="35"/>
      <c r="E44" s="35"/>
      <c r="F44">
        <f t="shared" si="4"/>
        <v>28320</v>
      </c>
    </row>
    <row r="45" spans="2:8" x14ac:dyDescent="0.25">
      <c r="B45" s="25" t="s">
        <v>136</v>
      </c>
      <c r="C45">
        <v>19200</v>
      </c>
      <c r="D45" s="35"/>
      <c r="E45" s="35"/>
      <c r="F45">
        <f t="shared" si="4"/>
        <v>22656</v>
      </c>
    </row>
    <row r="48" spans="2:8" x14ac:dyDescent="0.25">
      <c r="B48" t="s">
        <v>137</v>
      </c>
    </row>
    <row r="50" spans="2:3" x14ac:dyDescent="0.25">
      <c r="B50" s="23" t="s">
        <v>138</v>
      </c>
      <c r="C50" s="23" t="s">
        <v>48</v>
      </c>
    </row>
    <row r="51" spans="2:3" x14ac:dyDescent="0.25">
      <c r="B51">
        <v>45</v>
      </c>
      <c r="C51" s="20" t="str">
        <f>IF(B51&gt;=91,10,IF(B51&gt;=81,"9",IF(B51&gt;=71,"8",IF(B51&gt;=61,"7",IF(B51&gt;=51,"6","5")))))</f>
        <v>5</v>
      </c>
    </row>
    <row r="52" spans="2:3" x14ac:dyDescent="0.25">
      <c r="B52">
        <v>90</v>
      </c>
      <c r="C52" s="20" t="str">
        <f t="shared" ref="C52:C59" si="5">IF(B52&gt;=91,10,IF(B52&gt;=81,"9",IF(B52&gt;=71,"8",IF(B52&gt;=61,"7",IF(B52&gt;=51,"6","5")))))</f>
        <v>9</v>
      </c>
    </row>
    <row r="53" spans="2:3" x14ac:dyDescent="0.25">
      <c r="B53">
        <v>78</v>
      </c>
      <c r="C53" s="20" t="str">
        <f t="shared" si="5"/>
        <v>8</v>
      </c>
    </row>
    <row r="54" spans="2:3" x14ac:dyDescent="0.25">
      <c r="B54">
        <v>61</v>
      </c>
      <c r="C54" s="20" t="str">
        <f t="shared" si="5"/>
        <v>7</v>
      </c>
    </row>
    <row r="55" spans="2:3" x14ac:dyDescent="0.25">
      <c r="B55">
        <v>65</v>
      </c>
      <c r="C55" s="20" t="str">
        <f t="shared" si="5"/>
        <v>7</v>
      </c>
    </row>
    <row r="56" spans="2:3" x14ac:dyDescent="0.25">
      <c r="B56">
        <v>92</v>
      </c>
      <c r="C56" s="20">
        <f t="shared" si="5"/>
        <v>10</v>
      </c>
    </row>
    <row r="57" spans="2:3" x14ac:dyDescent="0.25">
      <c r="B57">
        <v>100</v>
      </c>
      <c r="C57" s="20">
        <f t="shared" si="5"/>
        <v>10</v>
      </c>
    </row>
    <row r="58" spans="2:3" x14ac:dyDescent="0.25">
      <c r="B58">
        <v>82</v>
      </c>
      <c r="C58" s="20" t="str">
        <f t="shared" si="5"/>
        <v>9</v>
      </c>
    </row>
    <row r="59" spans="2:3" x14ac:dyDescent="0.25">
      <c r="B59">
        <v>55</v>
      </c>
      <c r="C59" s="20" t="str">
        <f t="shared" si="5"/>
        <v>6</v>
      </c>
    </row>
  </sheetData>
  <mergeCells count="8">
    <mergeCell ref="B34:C34"/>
    <mergeCell ref="D40:E45"/>
    <mergeCell ref="B2:O3"/>
    <mergeCell ref="B29:C29"/>
    <mergeCell ref="B30:C30"/>
    <mergeCell ref="B31:C31"/>
    <mergeCell ref="B32:C32"/>
    <mergeCell ref="B33:C3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"/>
  <sheetViews>
    <sheetView topLeftCell="A46" zoomScale="80" zoomScaleNormal="80" workbookViewId="0">
      <selection activeCell="P14" sqref="P14"/>
    </sheetView>
  </sheetViews>
  <sheetFormatPr defaultRowHeight="15" x14ac:dyDescent="0.25"/>
  <cols>
    <col min="1" max="1" width="15.85546875" customWidth="1"/>
    <col min="2" max="3" width="13.28515625" customWidth="1"/>
    <col min="4" max="4" width="10.140625" customWidth="1"/>
    <col min="7" max="7" width="14.140625" style="1" customWidth="1"/>
    <col min="8" max="8" width="12.140625" customWidth="1"/>
    <col min="9" max="9" width="11.42578125" customWidth="1"/>
    <col min="10" max="10" width="13.140625" customWidth="1"/>
    <col min="11" max="11" width="16.28515625" bestFit="1" customWidth="1"/>
    <col min="12" max="12" width="11" customWidth="1"/>
    <col min="13" max="13" width="9" customWidth="1"/>
    <col min="14" max="14" width="11.28515625" customWidth="1"/>
    <col min="15" max="15" width="8.140625" customWidth="1"/>
    <col min="16" max="16" width="8.42578125" customWidth="1"/>
    <col min="17" max="17" width="8.5703125" customWidth="1"/>
    <col min="18" max="18" width="11.28515625" bestFit="1" customWidth="1"/>
  </cols>
  <sheetData>
    <row r="1" spans="1:18" x14ac:dyDescent="0.25">
      <c r="H1" s="41" t="s">
        <v>0</v>
      </c>
      <c r="I1" s="41"/>
      <c r="J1" s="41"/>
    </row>
    <row r="2" spans="1:18" s="3" customFormat="1" ht="60" x14ac:dyDescent="0.25">
      <c r="A2" s="2" t="s">
        <v>86</v>
      </c>
      <c r="B2" s="2" t="s">
        <v>1</v>
      </c>
      <c r="C2" s="2" t="s">
        <v>2</v>
      </c>
      <c r="D2" s="2"/>
      <c r="E2" s="2" t="s">
        <v>87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139</v>
      </c>
      <c r="M2" s="2" t="s">
        <v>9</v>
      </c>
    </row>
    <row r="3" spans="1:18" x14ac:dyDescent="0.25">
      <c r="A3" s="3" t="s">
        <v>148</v>
      </c>
      <c r="B3" t="s">
        <v>10</v>
      </c>
      <c r="C3" t="s">
        <v>11</v>
      </c>
      <c r="D3" t="s">
        <v>12</v>
      </c>
      <c r="E3" s="4" t="s">
        <v>13</v>
      </c>
      <c r="F3" s="4">
        <v>1</v>
      </c>
      <c r="G3" s="1" t="str">
        <f>IF(F3&lt;&gt;0,"Da","Nema konk.")</f>
        <v>Da</v>
      </c>
      <c r="H3">
        <v>990</v>
      </c>
      <c r="I3">
        <v>1251</v>
      </c>
      <c r="J3">
        <v>1078</v>
      </c>
      <c r="K3">
        <f>H3+I3+J3</f>
        <v>3319</v>
      </c>
      <c r="L3" s="1" t="str">
        <f>IF(K3&gt;=999,"Zad.","Prom.akt.")</f>
        <v>Zad.</v>
      </c>
      <c r="M3" s="5">
        <f>AVERAGE(H3:J3)</f>
        <v>1106.3333333333333</v>
      </c>
      <c r="R3" s="3"/>
    </row>
    <row r="4" spans="1:18" x14ac:dyDescent="0.25">
      <c r="A4" s="3" t="s">
        <v>149</v>
      </c>
      <c r="B4" t="s">
        <v>14</v>
      </c>
      <c r="C4" t="s">
        <v>15</v>
      </c>
      <c r="D4" t="s">
        <v>16</v>
      </c>
      <c r="E4" s="4" t="s">
        <v>17</v>
      </c>
      <c r="F4" s="4">
        <v>4</v>
      </c>
      <c r="G4" s="1" t="str">
        <f t="shared" ref="G4:G23" si="0">IF(F4&lt;&gt;0,"Da","Nema konk.")</f>
        <v>Da</v>
      </c>
      <c r="H4">
        <v>675</v>
      </c>
      <c r="I4">
        <v>544</v>
      </c>
      <c r="J4">
        <v>685</v>
      </c>
      <c r="K4">
        <f t="shared" ref="K4:K23" si="1">H4+I4+J4</f>
        <v>1904</v>
      </c>
      <c r="L4" s="1" t="str">
        <f t="shared" ref="L4:L23" si="2">IF(K4&gt;=999,"Zad.","Prom.akt.")</f>
        <v>Zad.</v>
      </c>
      <c r="M4" s="5">
        <f t="shared" ref="M4:M23" si="3">AVERAGE(H4:J4)</f>
        <v>634.66666666666663</v>
      </c>
      <c r="R4" s="3"/>
    </row>
    <row r="5" spans="1:18" x14ac:dyDescent="0.25">
      <c r="A5" s="3" t="s">
        <v>150</v>
      </c>
      <c r="B5" t="s">
        <v>18</v>
      </c>
      <c r="C5" t="s">
        <v>89</v>
      </c>
      <c r="D5" t="s">
        <v>19</v>
      </c>
      <c r="E5" s="4" t="s">
        <v>13</v>
      </c>
      <c r="F5" s="4">
        <v>3</v>
      </c>
      <c r="G5" s="1" t="str">
        <f t="shared" si="0"/>
        <v>Da</v>
      </c>
      <c r="H5">
        <v>1109</v>
      </c>
      <c r="I5">
        <v>1240</v>
      </c>
      <c r="J5">
        <v>1054</v>
      </c>
      <c r="K5">
        <f t="shared" si="1"/>
        <v>3403</v>
      </c>
      <c r="L5" s="1" t="str">
        <f t="shared" si="2"/>
        <v>Zad.</v>
      </c>
      <c r="M5" s="5">
        <f t="shared" si="3"/>
        <v>1134.3333333333333</v>
      </c>
      <c r="R5" s="3"/>
    </row>
    <row r="6" spans="1:18" x14ac:dyDescent="0.25">
      <c r="A6" s="3" t="s">
        <v>151</v>
      </c>
      <c r="B6" t="s">
        <v>20</v>
      </c>
      <c r="C6" t="s">
        <v>89</v>
      </c>
      <c r="D6" t="s">
        <v>19</v>
      </c>
      <c r="E6" s="4" t="s">
        <v>17</v>
      </c>
      <c r="F6" s="4"/>
      <c r="G6" s="1" t="str">
        <f t="shared" si="0"/>
        <v>Nema konk.</v>
      </c>
      <c r="H6">
        <v>745</v>
      </c>
      <c r="I6">
        <v>890</v>
      </c>
      <c r="J6">
        <v>802</v>
      </c>
      <c r="K6">
        <f t="shared" si="1"/>
        <v>2437</v>
      </c>
      <c r="L6" s="1" t="str">
        <f t="shared" si="2"/>
        <v>Zad.</v>
      </c>
      <c r="M6" s="5">
        <f t="shared" si="3"/>
        <v>812.33333333333337</v>
      </c>
      <c r="R6" s="3"/>
    </row>
    <row r="7" spans="1:18" ht="30" customHeight="1" x14ac:dyDescent="0.25">
      <c r="A7" s="3" t="s">
        <v>152</v>
      </c>
      <c r="B7" t="s">
        <v>14</v>
      </c>
      <c r="C7" t="s">
        <v>89</v>
      </c>
      <c r="D7" t="s">
        <v>16</v>
      </c>
      <c r="E7" s="4" t="s">
        <v>21</v>
      </c>
      <c r="F7" s="4">
        <v>2</v>
      </c>
      <c r="G7" s="1" t="str">
        <f t="shared" si="0"/>
        <v>Da</v>
      </c>
      <c r="H7">
        <v>320</v>
      </c>
      <c r="I7">
        <v>278</v>
      </c>
      <c r="J7">
        <v>245</v>
      </c>
      <c r="K7">
        <f t="shared" si="1"/>
        <v>843</v>
      </c>
      <c r="L7" s="1" t="str">
        <f t="shared" si="2"/>
        <v>Prom.akt.</v>
      </c>
      <c r="M7" s="5">
        <f t="shared" si="3"/>
        <v>281</v>
      </c>
      <c r="R7" s="3"/>
    </row>
    <row r="8" spans="1:18" x14ac:dyDescent="0.25">
      <c r="A8" s="3" t="s">
        <v>74</v>
      </c>
      <c r="B8" t="s">
        <v>18</v>
      </c>
      <c r="C8" t="s">
        <v>15</v>
      </c>
      <c r="D8" t="s">
        <v>19</v>
      </c>
      <c r="E8" s="4" t="s">
        <v>21</v>
      </c>
      <c r="F8" s="4">
        <v>2</v>
      </c>
      <c r="G8" s="1" t="str">
        <f t="shared" si="0"/>
        <v>Da</v>
      </c>
      <c r="H8">
        <v>180</v>
      </c>
      <c r="I8">
        <v>210</v>
      </c>
      <c r="J8">
        <v>165</v>
      </c>
      <c r="K8">
        <f t="shared" si="1"/>
        <v>555</v>
      </c>
      <c r="L8" s="1" t="str">
        <f t="shared" si="2"/>
        <v>Prom.akt.</v>
      </c>
      <c r="M8" s="5">
        <f t="shared" si="3"/>
        <v>185</v>
      </c>
      <c r="R8" s="3"/>
    </row>
    <row r="9" spans="1:18" ht="30" x14ac:dyDescent="0.25">
      <c r="A9" s="3" t="s">
        <v>153</v>
      </c>
      <c r="B9" t="s">
        <v>18</v>
      </c>
      <c r="C9" t="s">
        <v>11</v>
      </c>
      <c r="D9" t="s">
        <v>19</v>
      </c>
      <c r="E9" s="4" t="s">
        <v>17</v>
      </c>
      <c r="F9" s="4"/>
      <c r="G9" s="1" t="str">
        <f t="shared" si="0"/>
        <v>Nema konk.</v>
      </c>
      <c r="H9">
        <v>554</v>
      </c>
      <c r="I9">
        <v>421</v>
      </c>
      <c r="J9">
        <v>220</v>
      </c>
      <c r="K9">
        <f t="shared" si="1"/>
        <v>1195</v>
      </c>
      <c r="L9" s="1" t="str">
        <f t="shared" si="2"/>
        <v>Zad.</v>
      </c>
      <c r="M9" s="5">
        <f t="shared" si="3"/>
        <v>398.33333333333331</v>
      </c>
      <c r="R9" s="3"/>
    </row>
    <row r="10" spans="1:18" ht="30" x14ac:dyDescent="0.25">
      <c r="A10" s="3" t="s">
        <v>154</v>
      </c>
      <c r="B10" t="s">
        <v>10</v>
      </c>
      <c r="C10" t="s">
        <v>11</v>
      </c>
      <c r="D10" t="s">
        <v>12</v>
      </c>
      <c r="E10" s="4" t="s">
        <v>13</v>
      </c>
      <c r="F10" s="4">
        <v>1</v>
      </c>
      <c r="G10" s="1" t="str">
        <f t="shared" si="0"/>
        <v>Da</v>
      </c>
      <c r="H10">
        <v>998</v>
      </c>
      <c r="I10">
        <v>1189</v>
      </c>
      <c r="J10">
        <v>1021</v>
      </c>
      <c r="K10">
        <f t="shared" si="1"/>
        <v>3208</v>
      </c>
      <c r="L10" s="1" t="str">
        <f t="shared" si="2"/>
        <v>Zad.</v>
      </c>
      <c r="M10" s="5">
        <f t="shared" si="3"/>
        <v>1069.3333333333333</v>
      </c>
      <c r="R10" s="3"/>
    </row>
    <row r="11" spans="1:18" x14ac:dyDescent="0.25">
      <c r="A11" s="3" t="s">
        <v>155</v>
      </c>
      <c r="B11" t="s">
        <v>23</v>
      </c>
      <c r="C11" t="s">
        <v>11</v>
      </c>
      <c r="D11" t="s">
        <v>24</v>
      </c>
      <c r="E11" s="4" t="s">
        <v>13</v>
      </c>
      <c r="F11" s="4">
        <v>1</v>
      </c>
      <c r="G11" s="1" t="str">
        <f t="shared" si="0"/>
        <v>Da</v>
      </c>
      <c r="H11">
        <v>1211</v>
      </c>
      <c r="I11">
        <v>1560</v>
      </c>
      <c r="J11">
        <v>1108</v>
      </c>
      <c r="K11">
        <f t="shared" si="1"/>
        <v>3879</v>
      </c>
      <c r="L11" s="1" t="str">
        <f t="shared" si="2"/>
        <v>Zad.</v>
      </c>
      <c r="M11" s="5">
        <f t="shared" si="3"/>
        <v>1293</v>
      </c>
      <c r="R11" s="3"/>
    </row>
    <row r="12" spans="1:18" x14ac:dyDescent="0.25">
      <c r="A12" s="3" t="s">
        <v>156</v>
      </c>
      <c r="B12" t="s">
        <v>10</v>
      </c>
      <c r="C12" t="s">
        <v>15</v>
      </c>
      <c r="D12" t="s">
        <v>12</v>
      </c>
      <c r="E12" s="4" t="s">
        <v>17</v>
      </c>
      <c r="F12" s="4">
        <v>3</v>
      </c>
      <c r="G12" s="1" t="str">
        <f>IF(F12&lt;&gt;0,"Da","Nema konk.")</f>
        <v>Da</v>
      </c>
      <c r="H12">
        <v>865</v>
      </c>
      <c r="I12">
        <v>789</v>
      </c>
      <c r="J12">
        <v>612</v>
      </c>
      <c r="K12">
        <f t="shared" si="1"/>
        <v>2266</v>
      </c>
      <c r="L12" s="1" t="str">
        <f t="shared" si="2"/>
        <v>Zad.</v>
      </c>
      <c r="M12" s="5">
        <f t="shared" si="3"/>
        <v>755.33333333333337</v>
      </c>
      <c r="R12" s="3"/>
    </row>
    <row r="13" spans="1:18" x14ac:dyDescent="0.25">
      <c r="A13" s="3" t="s">
        <v>157</v>
      </c>
      <c r="B13" t="s">
        <v>25</v>
      </c>
      <c r="C13" t="s">
        <v>11</v>
      </c>
      <c r="D13" t="s">
        <v>16</v>
      </c>
      <c r="E13" s="4" t="s">
        <v>13</v>
      </c>
      <c r="F13" s="4">
        <v>4</v>
      </c>
      <c r="G13" s="1" t="str">
        <f t="shared" si="0"/>
        <v>Da</v>
      </c>
      <c r="H13">
        <v>1038</v>
      </c>
      <c r="I13">
        <v>1335</v>
      </c>
      <c r="J13">
        <v>976</v>
      </c>
      <c r="K13">
        <f t="shared" si="1"/>
        <v>3349</v>
      </c>
      <c r="L13" s="1" t="str">
        <f t="shared" si="2"/>
        <v>Zad.</v>
      </c>
      <c r="M13" s="5">
        <f t="shared" si="3"/>
        <v>1116.3333333333333</v>
      </c>
      <c r="R13" s="3"/>
    </row>
    <row r="14" spans="1:18" x14ac:dyDescent="0.25">
      <c r="A14" s="3" t="s">
        <v>158</v>
      </c>
      <c r="B14" t="s">
        <v>14</v>
      </c>
      <c r="C14" t="s">
        <v>11</v>
      </c>
      <c r="D14" t="s">
        <v>16</v>
      </c>
      <c r="E14" s="4" t="s">
        <v>17</v>
      </c>
      <c r="F14" s="4"/>
      <c r="G14" s="1" t="str">
        <f t="shared" si="0"/>
        <v>Nema konk.</v>
      </c>
      <c r="H14">
        <v>579</v>
      </c>
      <c r="I14">
        <v>745</v>
      </c>
      <c r="J14">
        <v>212</v>
      </c>
      <c r="K14">
        <f t="shared" si="1"/>
        <v>1536</v>
      </c>
      <c r="L14" s="1" t="str">
        <f t="shared" si="2"/>
        <v>Zad.</v>
      </c>
      <c r="M14" s="5">
        <f t="shared" si="3"/>
        <v>512</v>
      </c>
      <c r="R14" s="3"/>
    </row>
    <row r="15" spans="1:18" x14ac:dyDescent="0.25">
      <c r="A15" s="3" t="s">
        <v>159</v>
      </c>
      <c r="B15" t="s">
        <v>14</v>
      </c>
      <c r="C15" t="s">
        <v>89</v>
      </c>
      <c r="D15" t="s">
        <v>16</v>
      </c>
      <c r="E15" s="4" t="s">
        <v>21</v>
      </c>
      <c r="F15" s="4">
        <v>2</v>
      </c>
      <c r="G15" s="1" t="str">
        <f t="shared" si="0"/>
        <v>Da</v>
      </c>
      <c r="H15">
        <v>213</v>
      </c>
      <c r="I15">
        <v>143</v>
      </c>
      <c r="J15">
        <v>91</v>
      </c>
      <c r="K15">
        <f t="shared" si="1"/>
        <v>447</v>
      </c>
      <c r="L15" s="1" t="str">
        <f t="shared" si="2"/>
        <v>Prom.akt.</v>
      </c>
      <c r="M15" s="5">
        <f t="shared" si="3"/>
        <v>149</v>
      </c>
      <c r="R15" s="3"/>
    </row>
    <row r="16" spans="1:18" x14ac:dyDescent="0.25">
      <c r="A16" s="3" t="s">
        <v>160</v>
      </c>
      <c r="B16" t="s">
        <v>10</v>
      </c>
      <c r="C16" t="s">
        <v>89</v>
      </c>
      <c r="D16" t="s">
        <v>12</v>
      </c>
      <c r="E16" s="4" t="s">
        <v>17</v>
      </c>
      <c r="F16" s="4"/>
      <c r="G16" s="1" t="str">
        <f t="shared" si="0"/>
        <v>Nema konk.</v>
      </c>
      <c r="H16">
        <v>890</v>
      </c>
      <c r="I16">
        <v>387</v>
      </c>
      <c r="J16">
        <v>256</v>
      </c>
      <c r="K16">
        <f t="shared" si="1"/>
        <v>1533</v>
      </c>
      <c r="L16" s="1" t="str">
        <f t="shared" si="2"/>
        <v>Zad.</v>
      </c>
      <c r="M16" s="5">
        <f t="shared" si="3"/>
        <v>511</v>
      </c>
      <c r="R16" s="3"/>
    </row>
    <row r="17" spans="1:18" x14ac:dyDescent="0.25">
      <c r="A17" s="3" t="s">
        <v>161</v>
      </c>
      <c r="B17" t="s">
        <v>18</v>
      </c>
      <c r="C17" t="s">
        <v>15</v>
      </c>
      <c r="D17" t="s">
        <v>19</v>
      </c>
      <c r="E17" s="4" t="s">
        <v>17</v>
      </c>
      <c r="F17" s="4">
        <v>4</v>
      </c>
      <c r="G17" s="1" t="str">
        <f t="shared" si="0"/>
        <v>Da</v>
      </c>
      <c r="H17">
        <v>689</v>
      </c>
      <c r="I17">
        <v>974</v>
      </c>
      <c r="J17">
        <v>557</v>
      </c>
      <c r="K17">
        <f t="shared" si="1"/>
        <v>2220</v>
      </c>
      <c r="L17" s="1" t="str">
        <f t="shared" si="2"/>
        <v>Zad.</v>
      </c>
      <c r="M17" s="5">
        <f t="shared" si="3"/>
        <v>740</v>
      </c>
      <c r="R17" s="3"/>
    </row>
    <row r="18" spans="1:18" x14ac:dyDescent="0.25">
      <c r="A18" s="3" t="s">
        <v>162</v>
      </c>
      <c r="B18" t="s">
        <v>23</v>
      </c>
      <c r="C18" t="s">
        <v>11</v>
      </c>
      <c r="D18" t="s">
        <v>24</v>
      </c>
      <c r="E18" s="4" t="s">
        <v>13</v>
      </c>
      <c r="F18" s="4"/>
      <c r="G18" s="1" t="str">
        <f>IF(F18&lt;&gt;0,"Da","Nema konk.")</f>
        <v>Nema konk.</v>
      </c>
      <c r="H18">
        <v>950</v>
      </c>
      <c r="I18">
        <v>1200</v>
      </c>
      <c r="J18">
        <v>1105</v>
      </c>
      <c r="K18">
        <f t="shared" si="1"/>
        <v>3255</v>
      </c>
      <c r="L18" s="1" t="str">
        <f t="shared" si="2"/>
        <v>Zad.</v>
      </c>
      <c r="M18" s="5">
        <f t="shared" si="3"/>
        <v>1085</v>
      </c>
      <c r="R18" s="3"/>
    </row>
    <row r="19" spans="1:18" x14ac:dyDescent="0.25">
      <c r="A19" s="3" t="s">
        <v>163</v>
      </c>
      <c r="B19" t="s">
        <v>25</v>
      </c>
      <c r="C19" t="s">
        <v>15</v>
      </c>
      <c r="D19" t="s">
        <v>19</v>
      </c>
      <c r="E19" s="4" t="s">
        <v>17</v>
      </c>
      <c r="F19" s="4">
        <v>1</v>
      </c>
      <c r="G19" s="1" t="str">
        <f t="shared" si="0"/>
        <v>Da</v>
      </c>
      <c r="H19">
        <v>556</v>
      </c>
      <c r="I19">
        <v>777</v>
      </c>
      <c r="J19">
        <v>530</v>
      </c>
      <c r="K19">
        <f t="shared" si="1"/>
        <v>1863</v>
      </c>
      <c r="L19" s="1" t="str">
        <f t="shared" si="2"/>
        <v>Zad.</v>
      </c>
      <c r="M19" s="5">
        <f t="shared" si="3"/>
        <v>621</v>
      </c>
      <c r="R19" s="3"/>
    </row>
    <row r="20" spans="1:18" x14ac:dyDescent="0.25">
      <c r="A20" s="3" t="s">
        <v>164</v>
      </c>
      <c r="B20" t="s">
        <v>26</v>
      </c>
      <c r="C20" t="s">
        <v>15</v>
      </c>
      <c r="D20" t="s">
        <v>12</v>
      </c>
      <c r="E20" s="4" t="s">
        <v>17</v>
      </c>
      <c r="F20" s="4">
        <v>3</v>
      </c>
      <c r="G20" s="1" t="str">
        <f t="shared" si="0"/>
        <v>Da</v>
      </c>
      <c r="H20">
        <v>765</v>
      </c>
      <c r="I20">
        <v>709</v>
      </c>
      <c r="J20">
        <v>701</v>
      </c>
      <c r="K20">
        <f t="shared" si="1"/>
        <v>2175</v>
      </c>
      <c r="L20" s="1" t="str">
        <f t="shared" si="2"/>
        <v>Zad.</v>
      </c>
      <c r="M20" s="5">
        <f t="shared" si="3"/>
        <v>725</v>
      </c>
      <c r="R20" s="3"/>
    </row>
    <row r="21" spans="1:18" x14ac:dyDescent="0.25">
      <c r="A21" s="3" t="s">
        <v>165</v>
      </c>
      <c r="B21" t="s">
        <v>26</v>
      </c>
      <c r="C21" t="s">
        <v>15</v>
      </c>
      <c r="D21" t="s">
        <v>12</v>
      </c>
      <c r="E21" s="4" t="s">
        <v>13</v>
      </c>
      <c r="F21" s="4">
        <v>3</v>
      </c>
      <c r="G21" s="1" t="str">
        <f t="shared" si="0"/>
        <v>Da</v>
      </c>
      <c r="H21">
        <v>987</v>
      </c>
      <c r="I21">
        <v>1031</v>
      </c>
      <c r="J21">
        <v>987</v>
      </c>
      <c r="K21">
        <f t="shared" si="1"/>
        <v>3005</v>
      </c>
      <c r="L21" s="1" t="str">
        <f t="shared" si="2"/>
        <v>Zad.</v>
      </c>
      <c r="M21" s="5">
        <f t="shared" si="3"/>
        <v>1001.6666666666666</v>
      </c>
    </row>
    <row r="22" spans="1:18" x14ac:dyDescent="0.25">
      <c r="A22" s="3" t="s">
        <v>166</v>
      </c>
      <c r="B22" t="s">
        <v>23</v>
      </c>
      <c r="C22" t="s">
        <v>11</v>
      </c>
      <c r="D22" t="s">
        <v>24</v>
      </c>
      <c r="E22" s="4" t="s">
        <v>17</v>
      </c>
      <c r="F22" s="4"/>
      <c r="G22" s="1" t="str">
        <f t="shared" si="0"/>
        <v>Nema konk.</v>
      </c>
      <c r="H22">
        <v>678</v>
      </c>
      <c r="I22">
        <v>432</v>
      </c>
      <c r="J22">
        <v>789</v>
      </c>
      <c r="K22">
        <f t="shared" si="1"/>
        <v>1899</v>
      </c>
      <c r="L22" s="1" t="str">
        <f t="shared" si="2"/>
        <v>Zad.</v>
      </c>
      <c r="M22" s="5">
        <f t="shared" si="3"/>
        <v>633</v>
      </c>
    </row>
    <row r="23" spans="1:18" x14ac:dyDescent="0.25">
      <c r="A23" s="3" t="s">
        <v>167</v>
      </c>
      <c r="B23" t="s">
        <v>20</v>
      </c>
      <c r="C23" t="s">
        <v>11</v>
      </c>
      <c r="D23" t="s">
        <v>19</v>
      </c>
      <c r="E23" s="4" t="s">
        <v>21</v>
      </c>
      <c r="F23" s="4">
        <v>2</v>
      </c>
      <c r="G23" s="1" t="str">
        <f t="shared" si="0"/>
        <v>Da</v>
      </c>
      <c r="H23">
        <v>123</v>
      </c>
      <c r="I23">
        <v>143</v>
      </c>
      <c r="J23">
        <v>171</v>
      </c>
      <c r="K23">
        <f t="shared" si="1"/>
        <v>437</v>
      </c>
      <c r="L23" s="1" t="str">
        <f t="shared" si="2"/>
        <v>Prom.akt.</v>
      </c>
      <c r="M23" s="5">
        <f t="shared" si="3"/>
        <v>145.66666666666666</v>
      </c>
    </row>
    <row r="30" spans="1:18" x14ac:dyDescent="0.25">
      <c r="A30" s="42" t="s">
        <v>27</v>
      </c>
      <c r="B30" s="43"/>
      <c r="C30" s="43"/>
      <c r="D30" s="43"/>
      <c r="E30" s="43"/>
      <c r="F30" s="43"/>
      <c r="G30" s="44"/>
      <c r="H30" s="6">
        <f>SUM(K3:K23)</f>
        <v>44728</v>
      </c>
      <c r="J30">
        <f>SUM(Ukupan_promet)</f>
        <v>44728</v>
      </c>
    </row>
    <row r="31" spans="1:18" x14ac:dyDescent="0.25">
      <c r="G31" s="19"/>
    </row>
    <row r="32" spans="1:18" ht="15" customHeight="1" x14ac:dyDescent="0.25">
      <c r="A32" s="38" t="s">
        <v>140</v>
      </c>
      <c r="B32" s="39"/>
      <c r="C32" s="39"/>
      <c r="D32" s="39"/>
      <c r="E32" s="39"/>
      <c r="F32" s="39"/>
      <c r="G32" s="40"/>
      <c r="H32" s="6">
        <f>SUMIF(E3:E23,E3,K3:K23)</f>
        <v>23418</v>
      </c>
    </row>
    <row r="33" spans="1:18" x14ac:dyDescent="0.25">
      <c r="G33" s="19"/>
    </row>
    <row r="34" spans="1:18" ht="19.5" customHeight="1" x14ac:dyDescent="0.25">
      <c r="A34" s="38" t="s">
        <v>141</v>
      </c>
      <c r="B34" s="39"/>
      <c r="C34" s="39"/>
      <c r="D34" s="39"/>
      <c r="E34" s="39"/>
      <c r="F34" s="39"/>
      <c r="G34" s="40"/>
      <c r="H34" s="6">
        <f>SUMIF(L3:L23,L7,K3:K23)</f>
        <v>2282</v>
      </c>
    </row>
    <row r="35" spans="1:18" x14ac:dyDescent="0.25">
      <c r="G35" s="19"/>
    </row>
    <row r="36" spans="1:18" ht="29.25" customHeight="1" x14ac:dyDescent="0.25">
      <c r="A36" s="38" t="s">
        <v>142</v>
      </c>
      <c r="B36" s="39"/>
      <c r="C36" s="39"/>
      <c r="D36" s="39"/>
      <c r="E36" s="39"/>
      <c r="F36" s="39"/>
      <c r="G36" s="40"/>
      <c r="H36" s="7">
        <f>H34/H30</f>
        <v>5.1019495617957433E-2</v>
      </c>
      <c r="I36" t="s">
        <v>28</v>
      </c>
    </row>
    <row r="37" spans="1:18" x14ac:dyDescent="0.25">
      <c r="G37" s="19"/>
    </row>
    <row r="38" spans="1:18" ht="15" customHeight="1" x14ac:dyDescent="0.25">
      <c r="A38" s="38" t="s">
        <v>143</v>
      </c>
      <c r="B38" s="39"/>
      <c r="C38" s="39"/>
      <c r="D38" s="39"/>
      <c r="E38" s="39"/>
      <c r="F38" s="39"/>
      <c r="G38" s="40"/>
      <c r="H38" s="6">
        <f>SUMIF(B3:B23,B5,H3:H23)</f>
        <v>2532</v>
      </c>
    </row>
    <row r="39" spans="1:18" x14ac:dyDescent="0.25">
      <c r="G39" s="19"/>
    </row>
    <row r="40" spans="1:18" ht="15" customHeight="1" x14ac:dyDescent="0.25">
      <c r="A40" s="38" t="s">
        <v>144</v>
      </c>
      <c r="B40" s="39"/>
      <c r="C40" s="39"/>
      <c r="D40" s="39"/>
      <c r="E40" s="39"/>
      <c r="F40" s="39"/>
      <c r="G40" s="40"/>
      <c r="H40" s="6">
        <f>SUMIF(Komercijalisti,"Petar",Ukupan_promet)</f>
        <v>12110</v>
      </c>
    </row>
    <row r="41" spans="1:18" x14ac:dyDescent="0.25">
      <c r="G41" s="19"/>
    </row>
    <row r="42" spans="1:18" ht="15" customHeight="1" x14ac:dyDescent="0.25">
      <c r="A42" s="38" t="s">
        <v>145</v>
      </c>
      <c r="B42" s="39"/>
      <c r="C42" s="39"/>
      <c r="D42" s="39"/>
      <c r="E42" s="39"/>
      <c r="F42" s="39"/>
      <c r="G42" s="40"/>
      <c r="H42" s="6">
        <f>SUMIF(E3:E23,E3,I3:I23)</f>
        <v>8806</v>
      </c>
    </row>
    <row r="43" spans="1:18" x14ac:dyDescent="0.25">
      <c r="G43" s="19"/>
    </row>
    <row r="44" spans="1:18" ht="21" customHeight="1" x14ac:dyDescent="0.25">
      <c r="A44" s="38" t="s">
        <v>146</v>
      </c>
      <c r="B44" s="39"/>
      <c r="C44" s="39"/>
      <c r="D44" s="39"/>
      <c r="E44" s="39">
        <v>123</v>
      </c>
      <c r="F44" s="39"/>
      <c r="G44" s="40"/>
      <c r="H44" s="6">
        <f>MAX(K3:K23)</f>
        <v>3879</v>
      </c>
      <c r="J44" s="8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G45" s="19"/>
      <c r="J45" s="8"/>
      <c r="K45" s="9"/>
      <c r="L45" s="9"/>
      <c r="M45" s="9"/>
      <c r="N45" s="9"/>
      <c r="O45" s="9"/>
      <c r="P45" s="9"/>
      <c r="Q45" s="9"/>
      <c r="R45" s="9"/>
    </row>
    <row r="46" spans="1:18" ht="15" customHeight="1" x14ac:dyDescent="0.25">
      <c r="A46" s="38" t="s">
        <v>29</v>
      </c>
      <c r="B46" s="39"/>
      <c r="C46" s="39"/>
      <c r="D46" s="39"/>
      <c r="E46" s="39">
        <v>123</v>
      </c>
      <c r="F46" s="39"/>
      <c r="G46" s="40"/>
      <c r="H46" s="6">
        <f>MIN(H3:H23)</f>
        <v>123</v>
      </c>
    </row>
    <row r="47" spans="1:18" x14ac:dyDescent="0.25">
      <c r="G47" s="19"/>
    </row>
    <row r="48" spans="1:18" x14ac:dyDescent="0.25">
      <c r="G48" s="19"/>
    </row>
    <row r="49" spans="1:9" x14ac:dyDescent="0.25">
      <c r="G49" s="19"/>
    </row>
    <row r="50" spans="1:9" ht="15" customHeight="1" x14ac:dyDescent="0.25"/>
    <row r="52" spans="1:9" ht="30" customHeight="1" x14ac:dyDescent="0.25">
      <c r="A52" s="38" t="s">
        <v>147</v>
      </c>
      <c r="B52" s="39"/>
      <c r="C52" s="39"/>
      <c r="D52" s="39"/>
      <c r="E52" s="39">
        <v>21</v>
      </c>
      <c r="F52" s="39"/>
      <c r="G52" s="40"/>
      <c r="H52" s="6">
        <f>COUNTA(A3:A23)</f>
        <v>21</v>
      </c>
    </row>
    <row r="53" spans="1:9" x14ac:dyDescent="0.25">
      <c r="G53" s="19"/>
    </row>
    <row r="54" spans="1:9" ht="15" customHeight="1" x14ac:dyDescent="0.25">
      <c r="A54" s="38" t="s">
        <v>30</v>
      </c>
      <c r="B54" s="39"/>
      <c r="C54" s="39"/>
      <c r="D54" s="39"/>
      <c r="E54" s="39">
        <v>2</v>
      </c>
      <c r="F54" s="39"/>
      <c r="G54" s="40"/>
      <c r="H54" s="6">
        <f>COUNTIF(B3:B23,B6)</f>
        <v>2</v>
      </c>
    </row>
    <row r="55" spans="1:9" x14ac:dyDescent="0.25">
      <c r="G55" s="19"/>
    </row>
    <row r="56" spans="1:9" ht="15" customHeight="1" x14ac:dyDescent="0.25">
      <c r="A56" s="38" t="s">
        <v>31</v>
      </c>
      <c r="B56" s="39"/>
      <c r="C56" s="39"/>
      <c r="D56" s="39"/>
      <c r="E56" s="39">
        <v>2</v>
      </c>
      <c r="F56" s="39"/>
      <c r="G56" s="40"/>
      <c r="H56" s="6">
        <f>COUNTIFS(B3:B23,B4,E3:E23,E9)</f>
        <v>2</v>
      </c>
    </row>
    <row r="57" spans="1:9" x14ac:dyDescent="0.25">
      <c r="G57" s="19"/>
    </row>
    <row r="58" spans="1:9" ht="30" customHeight="1" x14ac:dyDescent="0.25">
      <c r="A58" s="38" t="s">
        <v>32</v>
      </c>
      <c r="B58" s="39"/>
      <c r="C58" s="39"/>
      <c r="D58" s="39"/>
      <c r="E58" s="39">
        <v>44700</v>
      </c>
      <c r="F58" s="39"/>
      <c r="G58" s="40"/>
      <c r="H58" s="6">
        <f>ROUND(H30,-2)</f>
        <v>44700</v>
      </c>
    </row>
    <row r="59" spans="1:9" x14ac:dyDescent="0.25">
      <c r="G59" s="19"/>
    </row>
    <row r="60" spans="1:9" ht="30" customHeight="1" x14ac:dyDescent="0.25">
      <c r="A60" s="38" t="s">
        <v>33</v>
      </c>
      <c r="B60" s="39"/>
      <c r="C60" s="39"/>
      <c r="D60" s="39"/>
      <c r="E60" s="39">
        <v>5974</v>
      </c>
      <c r="F60" s="39"/>
      <c r="G60" s="40"/>
      <c r="H60" s="6"/>
      <c r="I60">
        <f>SUMIFS(K3:K23,D3:D23,D3,E3:E23,E4)</f>
        <v>5974</v>
      </c>
    </row>
    <row r="61" spans="1:9" ht="15" customHeight="1" x14ac:dyDescent="0.25">
      <c r="G61" s="19"/>
    </row>
    <row r="62" spans="1:9" x14ac:dyDescent="0.25">
      <c r="G62" s="19"/>
    </row>
    <row r="63" spans="1:9" ht="15" customHeight="1" x14ac:dyDescent="0.25">
      <c r="A63" s="38" t="s">
        <v>34</v>
      </c>
      <c r="B63" s="39"/>
      <c r="C63" s="39"/>
      <c r="D63" s="39"/>
      <c r="E63" s="39"/>
      <c r="F63" s="39"/>
      <c r="G63" s="40"/>
    </row>
    <row r="65" spans="1:7" x14ac:dyDescent="0.25">
      <c r="A65" s="45"/>
      <c r="B65" s="45"/>
      <c r="C65" s="45"/>
      <c r="D65" s="45"/>
      <c r="E65" s="45"/>
      <c r="F65" s="45"/>
      <c r="G65" s="45"/>
    </row>
  </sheetData>
  <mergeCells count="17">
    <mergeCell ref="A58:G58"/>
    <mergeCell ref="A60:G60"/>
    <mergeCell ref="A65:G65"/>
    <mergeCell ref="A63:G63"/>
    <mergeCell ref="A56:G56"/>
    <mergeCell ref="H1:J1"/>
    <mergeCell ref="A30:G30"/>
    <mergeCell ref="A32:G32"/>
    <mergeCell ref="A34:G34"/>
    <mergeCell ref="A36:G36"/>
    <mergeCell ref="A38:G38"/>
    <mergeCell ref="A40:G40"/>
    <mergeCell ref="A44:G44"/>
    <mergeCell ref="A54:G54"/>
    <mergeCell ref="A52:G52"/>
    <mergeCell ref="A42:G42"/>
    <mergeCell ref="A46:G46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4"/>
  <sheetViews>
    <sheetView topLeftCell="A24" zoomScale="80" zoomScaleNormal="80" workbookViewId="0">
      <selection activeCell="K43" sqref="K43"/>
    </sheetView>
  </sheetViews>
  <sheetFormatPr defaultRowHeight="15" x14ac:dyDescent="0.25"/>
  <cols>
    <col min="1" max="1" width="13.140625" bestFit="1" customWidth="1"/>
    <col min="2" max="2" width="11.85546875" customWidth="1"/>
    <col min="3" max="3" width="9.28515625" customWidth="1"/>
    <col min="4" max="4" width="18.42578125" customWidth="1"/>
    <col min="5" max="5" width="19.140625" customWidth="1"/>
    <col min="6" max="6" width="10.5703125" customWidth="1"/>
    <col min="7" max="7" width="10.5703125" style="4" customWidth="1"/>
    <col min="8" max="8" width="10.42578125" customWidth="1"/>
    <col min="9" max="11" width="11.140625" customWidth="1"/>
    <col min="12" max="12" width="13.28515625" customWidth="1"/>
    <col min="13" max="13" width="11.28515625" customWidth="1"/>
  </cols>
  <sheetData>
    <row r="2" spans="2:16" s="11" customFormat="1" ht="60" x14ac:dyDescent="0.25">
      <c r="B2" s="10" t="s">
        <v>35</v>
      </c>
      <c r="C2" s="10" t="s">
        <v>36</v>
      </c>
      <c r="D2" s="10" t="s">
        <v>37</v>
      </c>
      <c r="E2" s="10" t="s">
        <v>38</v>
      </c>
      <c r="F2" s="10" t="s">
        <v>39</v>
      </c>
      <c r="G2" s="10" t="s">
        <v>40</v>
      </c>
      <c r="H2" s="10" t="s">
        <v>41</v>
      </c>
      <c r="I2" s="10" t="s">
        <v>42</v>
      </c>
      <c r="J2" s="10" t="s">
        <v>43</v>
      </c>
      <c r="K2" s="10" t="s">
        <v>44</v>
      </c>
      <c r="L2" s="10" t="s">
        <v>45</v>
      </c>
      <c r="M2" s="10" t="s">
        <v>46</v>
      </c>
      <c r="N2" s="10" t="s">
        <v>47</v>
      </c>
      <c r="O2" s="10" t="s">
        <v>48</v>
      </c>
      <c r="P2" s="10" t="s">
        <v>49</v>
      </c>
    </row>
    <row r="3" spans="2:16" x14ac:dyDescent="0.25">
      <c r="B3" t="s">
        <v>50</v>
      </c>
      <c r="C3" t="s">
        <v>51</v>
      </c>
      <c r="D3" t="s">
        <v>52</v>
      </c>
      <c r="E3" t="s">
        <v>53</v>
      </c>
      <c r="F3">
        <v>14</v>
      </c>
      <c r="G3" s="12" t="str">
        <f t="shared" ref="G3:G8" si="0">IF(F3&gt;=11,"Položio","Pao")</f>
        <v>Položio</v>
      </c>
      <c r="H3">
        <v>17</v>
      </c>
      <c r="I3">
        <v>7</v>
      </c>
      <c r="J3" s="13">
        <v>1</v>
      </c>
      <c r="K3" s="14">
        <f t="shared" ref="K3:K8" si="1">IF(J3&gt;=80%,2,0)</f>
        <v>2</v>
      </c>
      <c r="L3" s="14">
        <f t="shared" ref="L3:L8" si="2">F3+H3+I3+K3</f>
        <v>40</v>
      </c>
      <c r="M3">
        <v>50</v>
      </c>
      <c r="N3" s="15">
        <f t="shared" ref="N3:N8" si="3">L3+M3</f>
        <v>90</v>
      </c>
      <c r="O3" s="16">
        <v>9</v>
      </c>
      <c r="P3" s="16" t="str">
        <f t="shared" ref="P3:P8" si="4">IF(N3&gt;=51,"Položio","Pao")</f>
        <v>Položio</v>
      </c>
    </row>
    <row r="4" spans="2:16" x14ac:dyDescent="0.25">
      <c r="B4" t="s">
        <v>54</v>
      </c>
      <c r="C4" t="s">
        <v>51</v>
      </c>
      <c r="D4" t="s">
        <v>55</v>
      </c>
      <c r="E4" t="s">
        <v>53</v>
      </c>
      <c r="F4">
        <v>9</v>
      </c>
      <c r="G4" s="12" t="str">
        <f t="shared" si="0"/>
        <v>Pao</v>
      </c>
      <c r="H4">
        <v>17</v>
      </c>
      <c r="I4">
        <v>6</v>
      </c>
      <c r="J4" s="13">
        <v>0.91</v>
      </c>
      <c r="K4" s="14">
        <f t="shared" si="1"/>
        <v>2</v>
      </c>
      <c r="L4" s="14">
        <f t="shared" si="2"/>
        <v>34</v>
      </c>
      <c r="M4">
        <v>45</v>
      </c>
      <c r="N4" s="15">
        <f t="shared" si="3"/>
        <v>79</v>
      </c>
      <c r="O4" s="16">
        <v>8</v>
      </c>
      <c r="P4" s="16" t="str">
        <f t="shared" si="4"/>
        <v>Položio</v>
      </c>
    </row>
    <row r="5" spans="2:16" x14ac:dyDescent="0.25">
      <c r="B5" t="s">
        <v>56</v>
      </c>
      <c r="C5" t="s">
        <v>51</v>
      </c>
      <c r="D5" t="s">
        <v>52</v>
      </c>
      <c r="E5" t="s">
        <v>53</v>
      </c>
      <c r="F5">
        <v>19</v>
      </c>
      <c r="G5" s="12" t="str">
        <f t="shared" si="0"/>
        <v>Položio</v>
      </c>
      <c r="H5">
        <v>20</v>
      </c>
      <c r="I5">
        <v>8</v>
      </c>
      <c r="J5" s="13">
        <v>0.92</v>
      </c>
      <c r="K5" s="14">
        <f t="shared" si="1"/>
        <v>2</v>
      </c>
      <c r="L5" s="14">
        <f t="shared" si="2"/>
        <v>49</v>
      </c>
      <c r="M5">
        <v>47</v>
      </c>
      <c r="N5" s="15">
        <f t="shared" si="3"/>
        <v>96</v>
      </c>
      <c r="O5" s="16">
        <v>10</v>
      </c>
      <c r="P5" s="16" t="str">
        <f t="shared" si="4"/>
        <v>Položio</v>
      </c>
    </row>
    <row r="6" spans="2:16" x14ac:dyDescent="0.25">
      <c r="B6" t="s">
        <v>57</v>
      </c>
      <c r="C6" t="s">
        <v>51</v>
      </c>
      <c r="D6" t="s">
        <v>52</v>
      </c>
      <c r="E6" t="s">
        <v>53</v>
      </c>
      <c r="F6">
        <v>7</v>
      </c>
      <c r="G6" s="12" t="str">
        <f t="shared" si="0"/>
        <v>Pao</v>
      </c>
      <c r="H6">
        <v>11</v>
      </c>
      <c r="I6">
        <v>8</v>
      </c>
      <c r="J6" s="13">
        <v>0.86</v>
      </c>
      <c r="K6" s="14">
        <f t="shared" si="1"/>
        <v>2</v>
      </c>
      <c r="L6" s="14">
        <f t="shared" si="2"/>
        <v>28</v>
      </c>
      <c r="M6">
        <v>45</v>
      </c>
      <c r="N6" s="15">
        <f t="shared" si="3"/>
        <v>73</v>
      </c>
      <c r="O6" s="16">
        <v>8</v>
      </c>
      <c r="P6" s="16" t="str">
        <f t="shared" si="4"/>
        <v>Položio</v>
      </c>
    </row>
    <row r="7" spans="2:16" x14ac:dyDescent="0.25">
      <c r="B7" t="s">
        <v>58</v>
      </c>
      <c r="C7" t="s">
        <v>51</v>
      </c>
      <c r="D7" t="s">
        <v>52</v>
      </c>
      <c r="E7" t="s">
        <v>53</v>
      </c>
      <c r="F7">
        <v>1</v>
      </c>
      <c r="G7" s="12" t="str">
        <f t="shared" si="0"/>
        <v>Pao</v>
      </c>
      <c r="H7">
        <v>13</v>
      </c>
      <c r="I7">
        <v>0</v>
      </c>
      <c r="J7" s="13">
        <v>0.9</v>
      </c>
      <c r="K7" s="14">
        <f t="shared" si="1"/>
        <v>2</v>
      </c>
      <c r="L7" s="14">
        <f t="shared" si="2"/>
        <v>16</v>
      </c>
      <c r="M7">
        <v>0</v>
      </c>
      <c r="N7" s="15">
        <f t="shared" si="3"/>
        <v>16</v>
      </c>
      <c r="O7" s="16">
        <v>5</v>
      </c>
      <c r="P7" s="16" t="str">
        <f t="shared" si="4"/>
        <v>Pao</v>
      </c>
    </row>
    <row r="8" spans="2:16" x14ac:dyDescent="0.25">
      <c r="B8" t="s">
        <v>59</v>
      </c>
      <c r="C8" t="s">
        <v>51</v>
      </c>
      <c r="D8" t="s">
        <v>52</v>
      </c>
      <c r="E8" t="s">
        <v>53</v>
      </c>
      <c r="F8">
        <v>9</v>
      </c>
      <c r="G8" s="12" t="str">
        <f t="shared" si="0"/>
        <v>Pao</v>
      </c>
      <c r="H8">
        <v>14</v>
      </c>
      <c r="I8">
        <v>2</v>
      </c>
      <c r="J8" s="13">
        <v>0.8</v>
      </c>
      <c r="K8" s="14">
        <f t="shared" si="1"/>
        <v>2</v>
      </c>
      <c r="L8" s="14">
        <f t="shared" si="2"/>
        <v>27</v>
      </c>
      <c r="M8">
        <v>0</v>
      </c>
      <c r="N8" s="15">
        <f t="shared" si="3"/>
        <v>27</v>
      </c>
      <c r="O8" s="16">
        <v>5</v>
      </c>
      <c r="P8" s="16" t="str">
        <f t="shared" si="4"/>
        <v>Pao</v>
      </c>
    </row>
    <row r="9" spans="2:16" x14ac:dyDescent="0.25">
      <c r="B9" t="s">
        <v>24</v>
      </c>
      <c r="C9" t="s">
        <v>51</v>
      </c>
      <c r="D9" t="s">
        <v>55</v>
      </c>
      <c r="E9" t="s">
        <v>60</v>
      </c>
      <c r="F9">
        <v>16</v>
      </c>
      <c r="G9" s="12" t="str">
        <f t="shared" ref="G9:G14" si="5">IF(F9&gt;=11,"Položio","Pao")</f>
        <v>Položio</v>
      </c>
      <c r="H9">
        <v>16</v>
      </c>
      <c r="I9">
        <v>2</v>
      </c>
      <c r="J9" s="13">
        <v>0.89</v>
      </c>
      <c r="K9" s="14">
        <f t="shared" ref="K9:K14" si="6">IF(J9&gt;=80%,2,0)</f>
        <v>2</v>
      </c>
      <c r="L9" s="14">
        <f t="shared" ref="L9:L14" si="7">F9+H9+I9+K9</f>
        <v>36</v>
      </c>
      <c r="M9">
        <v>50</v>
      </c>
      <c r="N9" s="15">
        <f t="shared" ref="N9:N14" si="8">L9+M9</f>
        <v>86</v>
      </c>
      <c r="O9" s="16">
        <v>9</v>
      </c>
      <c r="P9" s="16" t="str">
        <f t="shared" ref="P9:P14" si="9">IF(N9&gt;=51,"Položio","Pao")</f>
        <v>Položio</v>
      </c>
    </row>
    <row r="10" spans="2:16" x14ac:dyDescent="0.25">
      <c r="B10" t="s">
        <v>61</v>
      </c>
      <c r="C10" t="s">
        <v>51</v>
      </c>
      <c r="D10" t="s">
        <v>55</v>
      </c>
      <c r="E10" t="s">
        <v>60</v>
      </c>
      <c r="F10">
        <v>18</v>
      </c>
      <c r="G10" s="12" t="str">
        <f t="shared" si="5"/>
        <v>Položio</v>
      </c>
      <c r="H10">
        <v>18</v>
      </c>
      <c r="I10">
        <v>0</v>
      </c>
      <c r="J10" s="13">
        <v>1</v>
      </c>
      <c r="K10" s="14">
        <f t="shared" si="6"/>
        <v>2</v>
      </c>
      <c r="L10" s="14">
        <f t="shared" si="7"/>
        <v>38</v>
      </c>
      <c r="M10">
        <v>50</v>
      </c>
      <c r="N10" s="15">
        <f t="shared" si="8"/>
        <v>88</v>
      </c>
      <c r="O10" s="16">
        <v>9</v>
      </c>
      <c r="P10" s="16" t="str">
        <f t="shared" si="9"/>
        <v>Položio</v>
      </c>
    </row>
    <row r="11" spans="2:16" x14ac:dyDescent="0.25">
      <c r="B11" t="s">
        <v>62</v>
      </c>
      <c r="C11" t="s">
        <v>63</v>
      </c>
      <c r="D11" t="s">
        <v>52</v>
      </c>
      <c r="E11" t="s">
        <v>60</v>
      </c>
      <c r="F11">
        <v>3</v>
      </c>
      <c r="G11" s="12" t="str">
        <f t="shared" si="5"/>
        <v>Pao</v>
      </c>
      <c r="H11">
        <v>11</v>
      </c>
      <c r="I11">
        <v>5</v>
      </c>
      <c r="J11" s="13">
        <v>0.2</v>
      </c>
      <c r="K11" s="14">
        <f t="shared" si="6"/>
        <v>0</v>
      </c>
      <c r="L11" s="14">
        <f t="shared" si="7"/>
        <v>19</v>
      </c>
      <c r="M11">
        <v>50</v>
      </c>
      <c r="N11" s="15">
        <f t="shared" si="8"/>
        <v>69</v>
      </c>
      <c r="O11" s="16">
        <v>7</v>
      </c>
      <c r="P11" s="16" t="str">
        <f t="shared" si="9"/>
        <v>Položio</v>
      </c>
    </row>
    <row r="12" spans="2:16" x14ac:dyDescent="0.25">
      <c r="B12" t="s">
        <v>64</v>
      </c>
      <c r="C12" t="s">
        <v>63</v>
      </c>
      <c r="D12" t="s">
        <v>55</v>
      </c>
      <c r="E12" t="s">
        <v>60</v>
      </c>
      <c r="F12">
        <v>11</v>
      </c>
      <c r="G12" s="12" t="str">
        <f t="shared" si="5"/>
        <v>Položio</v>
      </c>
      <c r="H12">
        <v>10</v>
      </c>
      <c r="I12">
        <v>8</v>
      </c>
      <c r="J12" s="13">
        <v>0.97</v>
      </c>
      <c r="K12" s="14">
        <f t="shared" si="6"/>
        <v>2</v>
      </c>
      <c r="L12" s="14">
        <f t="shared" si="7"/>
        <v>31</v>
      </c>
      <c r="M12">
        <v>20</v>
      </c>
      <c r="N12" s="15">
        <f t="shared" si="8"/>
        <v>51</v>
      </c>
      <c r="O12" s="16">
        <v>6</v>
      </c>
      <c r="P12" s="16" t="str">
        <f t="shared" si="9"/>
        <v>Položio</v>
      </c>
    </row>
    <row r="13" spans="2:16" x14ac:dyDescent="0.25">
      <c r="B13" t="s">
        <v>65</v>
      </c>
      <c r="C13" t="s">
        <v>51</v>
      </c>
      <c r="D13" t="s">
        <v>52</v>
      </c>
      <c r="E13" t="s">
        <v>60</v>
      </c>
      <c r="F13">
        <v>15</v>
      </c>
      <c r="G13" s="12" t="str">
        <f t="shared" si="5"/>
        <v>Položio</v>
      </c>
      <c r="H13">
        <v>20</v>
      </c>
      <c r="I13">
        <v>5</v>
      </c>
      <c r="J13" s="13">
        <v>1</v>
      </c>
      <c r="K13" s="14">
        <f t="shared" si="6"/>
        <v>2</v>
      </c>
      <c r="L13" s="14">
        <f t="shared" si="7"/>
        <v>42</v>
      </c>
      <c r="M13">
        <v>41</v>
      </c>
      <c r="N13" s="15">
        <f t="shared" si="8"/>
        <v>83</v>
      </c>
      <c r="O13" s="16">
        <v>9</v>
      </c>
      <c r="P13" s="16" t="str">
        <f t="shared" si="9"/>
        <v>Položio</v>
      </c>
    </row>
    <row r="14" spans="2:16" x14ac:dyDescent="0.25">
      <c r="B14" t="s">
        <v>66</v>
      </c>
      <c r="C14" t="s">
        <v>63</v>
      </c>
      <c r="D14" t="s">
        <v>55</v>
      </c>
      <c r="E14" t="s">
        <v>60</v>
      </c>
      <c r="F14">
        <v>16</v>
      </c>
      <c r="G14" s="12" t="str">
        <f t="shared" si="5"/>
        <v>Položio</v>
      </c>
      <c r="H14">
        <v>19</v>
      </c>
      <c r="I14">
        <v>0</v>
      </c>
      <c r="J14" s="13">
        <v>0.95</v>
      </c>
      <c r="K14" s="14">
        <f t="shared" si="6"/>
        <v>2</v>
      </c>
      <c r="L14" s="14">
        <f t="shared" si="7"/>
        <v>37</v>
      </c>
      <c r="M14">
        <v>0</v>
      </c>
      <c r="N14" s="15">
        <f t="shared" si="8"/>
        <v>37</v>
      </c>
      <c r="O14" s="16">
        <v>5</v>
      </c>
      <c r="P14" s="16" t="str">
        <f t="shared" si="9"/>
        <v>Pao</v>
      </c>
    </row>
    <row r="15" spans="2:16" x14ac:dyDescent="0.25">
      <c r="B15" t="s">
        <v>67</v>
      </c>
      <c r="C15" t="s">
        <v>51</v>
      </c>
      <c r="D15" t="s">
        <v>55</v>
      </c>
      <c r="E15" t="s">
        <v>68</v>
      </c>
      <c r="F15">
        <v>20</v>
      </c>
      <c r="G15" s="12" t="str">
        <f>IF(F15&gt;=11,"Položio","Pao")</f>
        <v>Položio</v>
      </c>
      <c r="H15">
        <v>19</v>
      </c>
      <c r="I15">
        <v>8</v>
      </c>
      <c r="J15" s="13">
        <v>0.97</v>
      </c>
      <c r="K15" s="14">
        <f>IF(J15&gt;=80%,2,0)</f>
        <v>2</v>
      </c>
      <c r="L15" s="14">
        <f>F15+H15+I15+K15</f>
        <v>49</v>
      </c>
      <c r="M15">
        <v>38</v>
      </c>
      <c r="N15" s="15">
        <f>L15+M15</f>
        <v>87</v>
      </c>
      <c r="O15" s="16">
        <v>9</v>
      </c>
      <c r="P15" s="16" t="str">
        <f>IF(N15&gt;=51,"Položio","Pao")</f>
        <v>Položio</v>
      </c>
    </row>
    <row r="16" spans="2:16" x14ac:dyDescent="0.25">
      <c r="B16" t="s">
        <v>69</v>
      </c>
      <c r="C16" t="s">
        <v>51</v>
      </c>
      <c r="D16" t="s">
        <v>55</v>
      </c>
      <c r="E16" t="s">
        <v>68</v>
      </c>
      <c r="F16">
        <v>19</v>
      </c>
      <c r="G16" s="12" t="str">
        <f>IF(F16&gt;=11,"Položio","Pao")</f>
        <v>Položio</v>
      </c>
      <c r="H16">
        <v>20</v>
      </c>
      <c r="I16">
        <v>8</v>
      </c>
      <c r="J16" s="13">
        <v>0.99</v>
      </c>
      <c r="K16" s="14">
        <f>IF(J16&gt;=80%,2,0)</f>
        <v>2</v>
      </c>
      <c r="L16" s="14">
        <f>F16+H16+I16+K16</f>
        <v>49</v>
      </c>
      <c r="M16">
        <v>50</v>
      </c>
      <c r="N16" s="15">
        <f>L16+M16</f>
        <v>99</v>
      </c>
      <c r="O16" s="16">
        <v>10</v>
      </c>
      <c r="P16" s="16" t="str">
        <f>IF(N16&gt;=51,"Položio","Pao")</f>
        <v>Položio</v>
      </c>
    </row>
    <row r="17" spans="2:16" x14ac:dyDescent="0.25">
      <c r="B17" t="s">
        <v>19</v>
      </c>
      <c r="C17" t="s">
        <v>51</v>
      </c>
      <c r="D17" t="s">
        <v>55</v>
      </c>
      <c r="E17" t="s">
        <v>68</v>
      </c>
      <c r="F17">
        <v>19</v>
      </c>
      <c r="G17" s="12" t="str">
        <f>IF(F17&gt;=11,"Položio","Pao")</f>
        <v>Položio</v>
      </c>
      <c r="H17">
        <v>20</v>
      </c>
      <c r="I17">
        <v>5</v>
      </c>
      <c r="J17" s="13">
        <v>0.83</v>
      </c>
      <c r="K17" s="14">
        <f>IF(J17&gt;=80%,2,0)</f>
        <v>2</v>
      </c>
      <c r="L17" s="14">
        <f>F17+H17+I17+K17</f>
        <v>46</v>
      </c>
      <c r="M17">
        <v>41</v>
      </c>
      <c r="N17" s="15">
        <f>L17+M17</f>
        <v>87</v>
      </c>
      <c r="O17" s="16">
        <v>9</v>
      </c>
      <c r="P17" s="16" t="str">
        <f>IF(N17&gt;=51,"Položio","Pao")</f>
        <v>Položio</v>
      </c>
    </row>
    <row r="18" spans="2:16" x14ac:dyDescent="0.25">
      <c r="B18" t="s">
        <v>22</v>
      </c>
      <c r="C18" t="s">
        <v>63</v>
      </c>
      <c r="D18" t="s">
        <v>55</v>
      </c>
      <c r="E18" t="s">
        <v>68</v>
      </c>
      <c r="F18">
        <v>17</v>
      </c>
      <c r="G18" s="12" t="str">
        <f>IF(F18&gt;=11,"Položio","Pao")</f>
        <v>Položio</v>
      </c>
      <c r="H18">
        <v>15</v>
      </c>
      <c r="I18">
        <v>6</v>
      </c>
      <c r="J18" s="13">
        <v>0.65</v>
      </c>
      <c r="K18" s="14">
        <f>IF(J18&gt;=80%,2,0)</f>
        <v>0</v>
      </c>
      <c r="L18" s="14">
        <f>F18+H18+I18+K18</f>
        <v>38</v>
      </c>
      <c r="M18">
        <v>25</v>
      </c>
      <c r="N18" s="15">
        <f>L18+M18</f>
        <v>63</v>
      </c>
      <c r="O18" s="16">
        <v>7</v>
      </c>
      <c r="P18" s="16" t="str">
        <f>IF(N18&gt;=51,"Položio","Pao")</f>
        <v>Položio</v>
      </c>
    </row>
    <row r="19" spans="2:16" x14ac:dyDescent="0.25">
      <c r="B19" t="s">
        <v>70</v>
      </c>
      <c r="C19" t="s">
        <v>63</v>
      </c>
      <c r="D19" t="s">
        <v>52</v>
      </c>
      <c r="E19" t="s">
        <v>71</v>
      </c>
      <c r="F19">
        <v>11</v>
      </c>
      <c r="G19" s="12" t="str">
        <f t="shared" ref="G19:G25" si="10">IF(F19&gt;=11,"Položio","Pao")</f>
        <v>Položio</v>
      </c>
      <c r="H19">
        <v>18</v>
      </c>
      <c r="I19">
        <v>4</v>
      </c>
      <c r="J19" s="13">
        <v>0.8</v>
      </c>
      <c r="K19" s="14">
        <f t="shared" ref="K19:K25" si="11">IF(J19&gt;=80%,2,0)</f>
        <v>2</v>
      </c>
      <c r="L19" s="14">
        <f t="shared" ref="L19:L25" si="12">F19+H19+I19+K19</f>
        <v>35</v>
      </c>
      <c r="M19">
        <v>42</v>
      </c>
      <c r="N19" s="15">
        <f t="shared" ref="N19:N25" si="13">L19+M19</f>
        <v>77</v>
      </c>
      <c r="O19" s="16">
        <v>8</v>
      </c>
      <c r="P19" s="16" t="str">
        <f t="shared" ref="P19:P25" si="14">IF(N19&gt;=51,"Položio","Pao")</f>
        <v>Položio</v>
      </c>
    </row>
    <row r="20" spans="2:16" x14ac:dyDescent="0.25">
      <c r="B20" t="s">
        <v>72</v>
      </c>
      <c r="C20" t="s">
        <v>63</v>
      </c>
      <c r="D20" t="s">
        <v>52</v>
      </c>
      <c r="E20" t="s">
        <v>71</v>
      </c>
      <c r="F20">
        <v>15</v>
      </c>
      <c r="G20" s="12" t="str">
        <f t="shared" si="10"/>
        <v>Položio</v>
      </c>
      <c r="H20">
        <v>11</v>
      </c>
      <c r="I20">
        <v>0</v>
      </c>
      <c r="J20" s="13">
        <v>0.79</v>
      </c>
      <c r="K20" s="14">
        <f t="shared" si="11"/>
        <v>0</v>
      </c>
      <c r="L20" s="14">
        <f t="shared" si="12"/>
        <v>26</v>
      </c>
      <c r="M20">
        <v>38</v>
      </c>
      <c r="N20" s="15">
        <f t="shared" si="13"/>
        <v>64</v>
      </c>
      <c r="O20" s="16">
        <v>7</v>
      </c>
      <c r="P20" s="16" t="str">
        <f t="shared" si="14"/>
        <v>Položio</v>
      </c>
    </row>
    <row r="21" spans="2:16" x14ac:dyDescent="0.25">
      <c r="B21" t="s">
        <v>73</v>
      </c>
      <c r="C21" t="s">
        <v>63</v>
      </c>
      <c r="D21" t="s">
        <v>52</v>
      </c>
      <c r="E21" t="s">
        <v>71</v>
      </c>
      <c r="F21">
        <v>6</v>
      </c>
      <c r="G21" s="12" t="str">
        <f t="shared" si="10"/>
        <v>Pao</v>
      </c>
      <c r="H21">
        <v>5</v>
      </c>
      <c r="I21">
        <v>8</v>
      </c>
      <c r="J21" s="13">
        <v>0.63</v>
      </c>
      <c r="K21" s="14">
        <f t="shared" si="11"/>
        <v>0</v>
      </c>
      <c r="L21" s="14">
        <f t="shared" si="12"/>
        <v>19</v>
      </c>
      <c r="M21">
        <v>25</v>
      </c>
      <c r="N21" s="15">
        <f t="shared" si="13"/>
        <v>44</v>
      </c>
      <c r="O21" s="16">
        <v>5</v>
      </c>
      <c r="P21" s="16" t="str">
        <f t="shared" si="14"/>
        <v>Pao</v>
      </c>
    </row>
    <row r="22" spans="2:16" x14ac:dyDescent="0.25">
      <c r="B22" t="s">
        <v>74</v>
      </c>
      <c r="C22" t="s">
        <v>63</v>
      </c>
      <c r="D22" t="s">
        <v>55</v>
      </c>
      <c r="E22" t="s">
        <v>71</v>
      </c>
      <c r="F22">
        <v>19</v>
      </c>
      <c r="G22" s="12" t="str">
        <f t="shared" si="10"/>
        <v>Položio</v>
      </c>
      <c r="H22">
        <v>14</v>
      </c>
      <c r="I22">
        <v>2</v>
      </c>
      <c r="J22" s="13">
        <v>0.8</v>
      </c>
      <c r="K22" s="14">
        <f t="shared" si="11"/>
        <v>2</v>
      </c>
      <c r="L22" s="14">
        <f t="shared" si="12"/>
        <v>37</v>
      </c>
      <c r="M22">
        <v>35</v>
      </c>
      <c r="N22" s="15">
        <f t="shared" si="13"/>
        <v>72</v>
      </c>
      <c r="O22" s="16">
        <v>7</v>
      </c>
      <c r="P22" s="16" t="str">
        <f t="shared" si="14"/>
        <v>Položio</v>
      </c>
    </row>
    <row r="23" spans="2:16" x14ac:dyDescent="0.25">
      <c r="B23" t="s">
        <v>75</v>
      </c>
      <c r="C23" t="s">
        <v>63</v>
      </c>
      <c r="D23" t="s">
        <v>52</v>
      </c>
      <c r="E23" t="s">
        <v>71</v>
      </c>
      <c r="F23">
        <v>4</v>
      </c>
      <c r="G23" s="12" t="str">
        <f t="shared" si="10"/>
        <v>Pao</v>
      </c>
      <c r="H23">
        <v>10</v>
      </c>
      <c r="I23">
        <v>7</v>
      </c>
      <c r="J23" s="13">
        <v>0.66</v>
      </c>
      <c r="K23" s="14">
        <f t="shared" si="11"/>
        <v>0</v>
      </c>
      <c r="L23" s="14">
        <f t="shared" si="12"/>
        <v>21</v>
      </c>
      <c r="M23">
        <v>31</v>
      </c>
      <c r="N23" s="15">
        <f t="shared" si="13"/>
        <v>52</v>
      </c>
      <c r="O23" s="16">
        <v>6</v>
      </c>
      <c r="P23" s="16" t="str">
        <f t="shared" si="14"/>
        <v>Položio</v>
      </c>
    </row>
    <row r="24" spans="2:16" x14ac:dyDescent="0.25">
      <c r="B24" t="s">
        <v>76</v>
      </c>
      <c r="C24" t="s">
        <v>51</v>
      </c>
      <c r="D24" t="s">
        <v>55</v>
      </c>
      <c r="E24" t="s">
        <v>71</v>
      </c>
      <c r="F24">
        <v>10</v>
      </c>
      <c r="G24" s="12" t="str">
        <f t="shared" si="10"/>
        <v>Pao</v>
      </c>
      <c r="H24">
        <v>16</v>
      </c>
      <c r="I24">
        <v>5</v>
      </c>
      <c r="J24" s="13">
        <v>1</v>
      </c>
      <c r="K24" s="14">
        <f t="shared" si="11"/>
        <v>2</v>
      </c>
      <c r="L24" s="14">
        <f t="shared" si="12"/>
        <v>33</v>
      </c>
      <c r="M24">
        <v>50</v>
      </c>
      <c r="N24" s="15">
        <f t="shared" si="13"/>
        <v>83</v>
      </c>
      <c r="O24" s="16">
        <v>9</v>
      </c>
      <c r="P24" s="16" t="str">
        <f t="shared" si="14"/>
        <v>Položio</v>
      </c>
    </row>
    <row r="25" spans="2:16" x14ac:dyDescent="0.25">
      <c r="B25" t="s">
        <v>77</v>
      </c>
      <c r="C25" t="s">
        <v>63</v>
      </c>
      <c r="D25" t="s">
        <v>55</v>
      </c>
      <c r="E25" t="s">
        <v>71</v>
      </c>
      <c r="F25">
        <v>13</v>
      </c>
      <c r="G25" s="12" t="str">
        <f t="shared" si="10"/>
        <v>Položio</v>
      </c>
      <c r="H25">
        <v>9</v>
      </c>
      <c r="I25">
        <v>0</v>
      </c>
      <c r="J25" s="13">
        <v>0.8</v>
      </c>
      <c r="K25" s="14">
        <f t="shared" si="11"/>
        <v>2</v>
      </c>
      <c r="L25" s="14">
        <f t="shared" si="12"/>
        <v>24</v>
      </c>
      <c r="M25">
        <v>30</v>
      </c>
      <c r="N25" s="15">
        <f t="shared" si="13"/>
        <v>54</v>
      </c>
      <c r="O25" s="16">
        <v>6</v>
      </c>
      <c r="P25" s="16" t="str">
        <f t="shared" si="14"/>
        <v>Položio</v>
      </c>
    </row>
    <row r="28" spans="2:16" x14ac:dyDescent="0.25">
      <c r="N28" s="15"/>
    </row>
    <row r="30" spans="2:16" x14ac:dyDescent="0.25">
      <c r="B30" s="49" t="s">
        <v>78</v>
      </c>
      <c r="C30" s="49"/>
      <c r="D30" s="49"/>
      <c r="E30" s="49"/>
      <c r="F30" s="49"/>
      <c r="G30" s="49"/>
      <c r="H30" s="17">
        <f>COUNTIF(C3:C25,C3)</f>
        <v>13</v>
      </c>
    </row>
    <row r="32" spans="2:16" x14ac:dyDescent="0.25">
      <c r="B32" s="49" t="s">
        <v>79</v>
      </c>
      <c r="C32" s="49"/>
      <c r="D32" s="49"/>
      <c r="E32" s="49"/>
      <c r="F32" s="49"/>
      <c r="G32" s="49"/>
      <c r="H32" s="17">
        <f>COUNTA(B3:B25)</f>
        <v>23</v>
      </c>
    </row>
    <row r="34" spans="2:8" x14ac:dyDescent="0.25">
      <c r="B34" s="50" t="s">
        <v>80</v>
      </c>
      <c r="C34" s="51"/>
      <c r="D34" s="51"/>
      <c r="E34" s="51"/>
      <c r="F34" s="51"/>
      <c r="G34" s="52"/>
      <c r="H34" s="18">
        <f>AVERAGE(O3:O25)</f>
        <v>7.5217391304347823</v>
      </c>
    </row>
    <row r="36" spans="2:8" x14ac:dyDescent="0.25">
      <c r="B36" s="49" t="s">
        <v>81</v>
      </c>
      <c r="C36" s="49"/>
      <c r="D36" s="49"/>
      <c r="E36" s="49"/>
      <c r="F36" s="49"/>
      <c r="G36" s="49"/>
      <c r="H36" s="17">
        <f>COUNTIF(P3:P25,P7)</f>
        <v>4</v>
      </c>
    </row>
    <row r="38" spans="2:8" x14ac:dyDescent="0.25">
      <c r="B38" s="49" t="s">
        <v>82</v>
      </c>
      <c r="C38" s="49"/>
      <c r="D38" s="49"/>
      <c r="E38" s="49"/>
      <c r="F38" s="49"/>
      <c r="G38" s="49"/>
      <c r="H38" s="17">
        <f>COUNTIF(L3:L25,"&gt;=42")</f>
        <v>5</v>
      </c>
    </row>
    <row r="40" spans="2:8" x14ac:dyDescent="0.25">
      <c r="B40" s="49" t="s">
        <v>83</v>
      </c>
      <c r="C40" s="49"/>
      <c r="D40" s="49"/>
      <c r="E40" s="49"/>
      <c r="F40" s="49"/>
      <c r="G40" s="49"/>
      <c r="H40" s="17">
        <f>COUNTIFS(P3:P25,P5,D3:D25,D10)</f>
        <v>11</v>
      </c>
    </row>
    <row r="42" spans="2:8" ht="30.75" customHeight="1" x14ac:dyDescent="0.25">
      <c r="B42" s="46" t="s">
        <v>84</v>
      </c>
      <c r="C42" s="47"/>
      <c r="D42" s="47"/>
      <c r="E42" s="47"/>
      <c r="F42" s="47"/>
      <c r="G42" s="48"/>
      <c r="H42" s="17">
        <f>COUNTIFS(E3:E25,E6,O3:O25,"&gt;=8")</f>
        <v>4</v>
      </c>
    </row>
    <row r="44" spans="2:8" x14ac:dyDescent="0.25">
      <c r="B44" s="49" t="s">
        <v>85</v>
      </c>
      <c r="C44" s="49"/>
      <c r="D44" s="49"/>
      <c r="E44" s="49"/>
      <c r="F44" s="49"/>
      <c r="G44" s="49"/>
      <c r="H44" s="17">
        <f>COUNTIFS(C3:C25,C11,P3:P25,P5)</f>
        <v>8</v>
      </c>
    </row>
  </sheetData>
  <mergeCells count="8">
    <mergeCell ref="B42:G42"/>
    <mergeCell ref="B44:G44"/>
    <mergeCell ref="B30:G30"/>
    <mergeCell ref="B32:G32"/>
    <mergeCell ref="B34:G34"/>
    <mergeCell ref="B36:G36"/>
    <mergeCell ref="B38:G38"/>
    <mergeCell ref="B40:G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IF funkcija</vt:lpstr>
      <vt:lpstr>Zadatak komercijalisti</vt:lpstr>
      <vt:lpstr>Zadatak studenti</vt:lpstr>
      <vt:lpstr>Sheet1</vt:lpstr>
      <vt:lpstr>Sheet2</vt:lpstr>
      <vt:lpstr>Sheet3</vt:lpstr>
      <vt:lpstr>evro</vt:lpstr>
      <vt:lpstr>Komercijalisti</vt:lpstr>
      <vt:lpstr>Ukupan_promet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2015-03-21T09:49:53Z</dcterms:modified>
</cp:coreProperties>
</file>